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hidePivotFieldList="1"/>
  <mc:AlternateContent xmlns:mc="http://schemas.openxmlformats.org/markup-compatibility/2006">
    <mc:Choice Requires="x15">
      <x15ac:absPath xmlns:x15ac="http://schemas.microsoft.com/office/spreadsheetml/2010/11/ac" url="C:\Users\Admin\Desktop\"/>
    </mc:Choice>
  </mc:AlternateContent>
  <xr:revisionPtr revIDLastSave="0" documentId="13_ncr:1_{1AB7BB09-E724-49A4-B9BC-8784F93506C9}" xr6:coauthVersionLast="45" xr6:coauthVersionMax="47" xr10:uidLastSave="{00000000-0000-0000-0000-000000000000}"/>
  <bookViews>
    <workbookView xWindow="-108" yWindow="-108" windowWidth="23256" windowHeight="12576" tabRatio="602" xr2:uid="{00000000-000D-0000-FFFF-FFFF00000000}"/>
  </bookViews>
  <sheets>
    <sheet name="Apeluri PR SE anul 2025" sheetId="18" r:id="rId1"/>
    <sheet name="Centralizator 2023" sheetId="5" state="hidden" r:id="rId2"/>
    <sheet name="Sheet1Pivot chart 0" sheetId="11" state="hidden" r:id="rId3"/>
    <sheet name="Sheet9" sheetId="10" state="hidden" r:id="rId4"/>
  </sheets>
  <definedNames>
    <definedName name="_xlnm._FilterDatabase" localSheetId="0" hidden="1">'Apeluri PR SE anul 2025'!$A$5:$Q$53</definedName>
    <definedName name="_xlnm.Print_Area" localSheetId="0">'Apeluri PR SE anul 2025'!$A$1:$Q$57</definedName>
    <definedName name="_xlnm.Print_Titles" localSheetId="0">'Apeluri PR SE anul 2025'!$5:$5</definedName>
  </definedNames>
  <calcPr calcId="191029"/>
  <pivotCaches>
    <pivotCache cacheId="0" r:id="rId5"/>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3" i="18" l="1"/>
  <c r="J53" i="18"/>
  <c r="E17" i="10" l="1"/>
  <c r="E16" i="10"/>
  <c r="E15" i="10"/>
  <c r="E14" i="10"/>
  <c r="E13" i="10"/>
  <c r="E12" i="10"/>
  <c r="E11" i="10"/>
  <c r="E10" i="10"/>
  <c r="E9" i="10"/>
  <c r="E8" i="10"/>
  <c r="E7" i="10"/>
  <c r="E5" i="10"/>
  <c r="E4" i="10"/>
  <c r="E3" i="10"/>
  <c r="E2" i="10"/>
  <c r="D17" i="10"/>
  <c r="D16" i="10"/>
  <c r="D15" i="10"/>
  <c r="D14" i="10"/>
  <c r="D13" i="10"/>
  <c r="D12" i="10"/>
  <c r="D11" i="10"/>
  <c r="D10" i="10"/>
  <c r="D9" i="10"/>
  <c r="D8" i="10"/>
  <c r="D7" i="10"/>
  <c r="D5" i="10"/>
  <c r="D4" i="10"/>
  <c r="D3" i="10"/>
  <c r="D2" i="10"/>
  <c r="C18" i="10"/>
  <c r="B18" i="10"/>
  <c r="E18" i="10" l="1"/>
  <c r="D18" i="10"/>
  <c r="D20" i="5" l="1"/>
  <c r="C20" i="5"/>
  <c r="D11" i="5"/>
  <c r="C11" i="5"/>
  <c r="C21" i="5" l="1"/>
  <c r="D21" i="5"/>
  <c r="E11" i="5"/>
  <c r="F20" i="5" l="1"/>
  <c r="E20" i="5" l="1"/>
  <c r="E21" i="5" s="1"/>
  <c r="F11" i="5" l="1"/>
  <c r="F21" i="5" s="1"/>
</calcChain>
</file>

<file path=xl/sharedStrings.xml><?xml version="1.0" encoding="utf-8"?>
<sst xmlns="http://schemas.openxmlformats.org/spreadsheetml/2006/main" count="692" uniqueCount="253">
  <si>
    <t>Denumire apel de finanțare</t>
  </si>
  <si>
    <t>Obiectivele apelului de finanțare</t>
  </si>
  <si>
    <t>Program</t>
  </si>
  <si>
    <t>IMM și antreprenoriat</t>
  </si>
  <si>
    <t>Obiectivul de politică sau obiectivul specific vizat</t>
  </si>
  <si>
    <t xml:space="preserve">Zona geografică vizată </t>
  </si>
  <si>
    <t xml:space="preserve">Tipul de solicitanți eligibili / Beneficiari eligibili </t>
  </si>
  <si>
    <t>Sursă de finanțare (tip fond)</t>
  </si>
  <si>
    <t>necompetitiv</t>
  </si>
  <si>
    <t>competitiv</t>
  </si>
  <si>
    <t xml:space="preserve">TOTAL </t>
  </si>
  <si>
    <t>PR S</t>
  </si>
  <si>
    <t>FEDR</t>
  </si>
  <si>
    <t>OP 4, OS 4.2</t>
  </si>
  <si>
    <t xml:space="preserve">TOTAL PR </t>
  </si>
  <si>
    <t>PDD</t>
  </si>
  <si>
    <t xml:space="preserve">Dată ESTIMATĂ închidere apel  </t>
  </si>
  <si>
    <t>PR NE</t>
  </si>
  <si>
    <t>PR SE</t>
  </si>
  <si>
    <t>PR SV</t>
  </si>
  <si>
    <t>PT V</t>
  </si>
  <si>
    <t>PR NV</t>
  </si>
  <si>
    <t>PR C</t>
  </si>
  <si>
    <t>PR BI</t>
  </si>
  <si>
    <t>PTJ</t>
  </si>
  <si>
    <t>PS</t>
  </si>
  <si>
    <t>PEO</t>
  </si>
  <si>
    <t>PIDS</t>
  </si>
  <si>
    <t>PT</t>
  </si>
  <si>
    <t>PAT</t>
  </si>
  <si>
    <t>PCIDIF</t>
  </si>
  <si>
    <t>Total nationale</t>
  </si>
  <si>
    <t>Nr. apeluri  deschise in 2023</t>
  </si>
  <si>
    <t xml:space="preserve">Nr. total apeluri planificate </t>
  </si>
  <si>
    <t xml:space="preserve">Buget UE apeluri 2023 (euro) </t>
  </si>
  <si>
    <t>Buget total Apeluri 2023  (euro)</t>
  </si>
  <si>
    <t>Row Labels</t>
  </si>
  <si>
    <t>Grand Total</t>
  </si>
  <si>
    <t xml:space="preserve">Nr. total apeluri planificate  </t>
  </si>
  <si>
    <t xml:space="preserve">Nr. apeluri  deschise in 2023  </t>
  </si>
  <si>
    <t xml:space="preserve">Buget UE apeluri 2023 (mil. euro) </t>
  </si>
  <si>
    <t>Buget total Apeluri 2023  (mil. euro)</t>
  </si>
  <si>
    <t>Sum of Buget total Apeluri 2023  (mil. euro)</t>
  </si>
  <si>
    <t xml:space="preserve">Sum of Buget UE apeluri 2023 (mil. euro) </t>
  </si>
  <si>
    <t>OP 1, OS 1.3</t>
  </si>
  <si>
    <t>OS 2.1  Promovarea măsurilor de eficiență energetică și reducerea emisiilor de gaze cu efect de seră
Sprijinirea eficientei energetice in cladiri publice, inclusiv a celor cu statut de monument istoric</t>
  </si>
  <si>
    <t>OP 2, OS 2.4</t>
  </si>
  <si>
    <t>OP 2, OS 2.7</t>
  </si>
  <si>
    <t>OP 2, OS 2.8</t>
  </si>
  <si>
    <t xml:space="preserve">OS 4.2 Îmbunătățirea accesului la servicii și favorabile incluziunii și de calitate în educație, formare și învățare pe tot parcursul vieții prin dezvoltarea infrastructurii accesibile, inclusiv prin promovarea rezilienței pentru educația și formarea la distanță și online </t>
  </si>
  <si>
    <t>OP 5, OS 5.1</t>
  </si>
  <si>
    <t>OP 5, OS 5.2</t>
  </si>
  <si>
    <t xml:space="preserve">Autoritate de Management </t>
  </si>
  <si>
    <t xml:space="preserve">ADR Sud-Est - AM PR Sud-Est </t>
  </si>
  <si>
    <t>Dezvoltare integrată în  municipiile resedinta de judet prin regenerare urbană, conservarea si dezvoltarea patrimoniului cultural/istoric și dezvoltarea turismului (6.1)</t>
  </si>
  <si>
    <t>Dezvoltare integrată în  municipii prin regenerare urbană, conservarea si dezvoltarea patrimoniului cultural/istoric și dezvoltarea turismului (6.1)</t>
  </si>
  <si>
    <t>Dezvoltare integrată în orase prin regenerare urbană, conservarea si dezvoltarea patrimoniului cultural/istoric și dezvoltarea turismului (6.1)</t>
  </si>
  <si>
    <t>Dezvoltarea infrastructurii publice de turism din zonele non-urbane, inclusiv patrimoniul istoric si cultural (6.2)</t>
  </si>
  <si>
    <t>UAT județ, UAT comune, parteneriate</t>
  </si>
  <si>
    <t xml:space="preserve">Nr. crt. </t>
  </si>
  <si>
    <t xml:space="preserve">Domeniu </t>
  </si>
  <si>
    <t xml:space="preserve">Energie si eficienta energetica </t>
  </si>
  <si>
    <t xml:space="preserve">Educatie </t>
  </si>
  <si>
    <t xml:space="preserve">Regenerare urbana </t>
  </si>
  <si>
    <t>OS 5.1 Promovarea dezvoltării integrate și incluzive în domeniul social, economic și al mediului, precum și a culturii, a patrimoniului natural, a turismului durabil și a securității în zonele urbane
Dezvoltare integrata a zonelor urbane prin regenerare urbană, conservarea si modernizarea  patrimoniului cultural/istoric și dezvoltarea  turismului</t>
  </si>
  <si>
    <t xml:space="preserve">PR SE </t>
  </si>
  <si>
    <t>Microîntreprinderi din mediul urban</t>
  </si>
  <si>
    <t xml:space="preserve">Regiunea Sud-Est 
</t>
  </si>
  <si>
    <t>Mobilitate urbană</t>
  </si>
  <si>
    <t>Dată ESTIMATĂ publicare ghid final
(zz/ll/an)</t>
  </si>
  <si>
    <t xml:space="preserve">Dată ESTIMATĂ deschidere apel (zz/ll/an) </t>
  </si>
  <si>
    <t>Biodiversitate</t>
  </si>
  <si>
    <t>OS 2.4 Promovarea adaptarii la schimbările climatice, a prevenirii riscurilor de dezastre si a rezilienței, ținând seama de abordările ecosistemice
Dezvoltarea de perdele forestiere de-a lungul drumurilor județene</t>
  </si>
  <si>
    <t>Dezvoltarea de perdele forestiere de-a lungul drumurilor județene (2.3)</t>
  </si>
  <si>
    <t xml:space="preserve">Managementul riscurilor și dezastrelor </t>
  </si>
  <si>
    <t>OS 5.2 Promovarea dezvoltării locale integrate și incluzive în domeniul social, economic și al mediului, precum și a culturii, a patrimoniului natural, a turismului durabil și a securității în alte zone decât cele urbane</t>
  </si>
  <si>
    <t>UAT județ, parteneriate</t>
  </si>
  <si>
    <t>UAT municipii resedinta de judet, parteneriate</t>
  </si>
  <si>
    <t>UAT municipii, parteneriate</t>
  </si>
  <si>
    <t>UAT orașe, parteneriate</t>
  </si>
  <si>
    <t>Tip apel
competitiv/necompetitiv</t>
  </si>
  <si>
    <t>Cercetare, dezvoltare, inovare</t>
  </si>
  <si>
    <t>a) Proof of concept (1.1)</t>
  </si>
  <si>
    <t>OS 1.1 Dezvoltarea și creșterea  capacităților de cercetare și inovare și adoptarea tehnologiilor avansate (FEDR)</t>
  </si>
  <si>
    <t>OP 1, OS 1.1</t>
  </si>
  <si>
    <t xml:space="preserve">Regiunea Sud-Est </t>
  </si>
  <si>
    <t>IMM din mediul urban si rural</t>
  </si>
  <si>
    <t>OP 1, OS 1.2</t>
  </si>
  <si>
    <t>b) Susținerea activităților de cercetare și inovare (1.1)</t>
  </si>
  <si>
    <t>IMM din mediul urban si rural
Parteneriate între organismele publice de cercetare și IMM-uri din mediul urban și rural
Parteneriate între IMM -uri din mediul urban și rural</t>
  </si>
  <si>
    <t>Entități de inovare și transfer tehnologic, inclusiv Parcurile Științifice și Tehnologice</t>
  </si>
  <si>
    <t>Digitalizare</t>
  </si>
  <si>
    <t>Digitalizarea IMM-urilor din Regiunea Sud-Est (1.3)</t>
  </si>
  <si>
    <t>IMM-uri din mediul urban și rural</t>
  </si>
  <si>
    <t>Digitalizarea IMM-urilor din ITI Delta Dunarii (1.3)</t>
  </si>
  <si>
    <t>Sprijinirea transferului tehnologic pentru creșterea gradului de inovare a întreprinderilor (1.2)</t>
  </si>
  <si>
    <t>Vouchere de inovare (1.2)</t>
  </si>
  <si>
    <t>ITI Delta Dunării</t>
  </si>
  <si>
    <t>Susținerea digitalizării serviciilor publice într-un cadru integrat la nivel local și regional (1.4)</t>
  </si>
  <si>
    <t>OS 1.3. Intensificarea creșterii sustenabile și creșterea competitivității IMM-urilor și crearea de locuri de muncă în cadrul IMM-urilor, inclusiv prin investiții productive (FEDR)</t>
  </si>
  <si>
    <t>OS 1.2  Valorificarea avantajelor digitalizării, în beneficiul cetățenilor, al companiilor, al organizațiilor de cercetare și al autorităților publice (FEDR)</t>
  </si>
  <si>
    <t>IMM-uri din mediul urban și rural care au contract de incubare cu un incubator</t>
  </si>
  <si>
    <t>OP 1, OS 1.4</t>
  </si>
  <si>
    <t>IMM-uri din mediul urban și rural 
Parteneriate între autorități publice, IMM-uri, ONG-uri</t>
  </si>
  <si>
    <t>OS 1.3  Intensificarea creșterii durabile și a competitivității IMM-urilor și crearea de locuri de muncă în cadrul IMM-urilor, inclusiv prin investiții productive</t>
  </si>
  <si>
    <t>Sprijin pentru inovarea si cresterea competitivitatii IMM-urilor (1.6)</t>
  </si>
  <si>
    <t>Sprijin pentru inovarea si cresterea competitivitatii IMM-urilor din ITI Delta Dunarii (1.6)</t>
  </si>
  <si>
    <t>Sprijin pentru inovarea si cresterea competitivitatii IMM-urilor din ITI Delta Dunarii  - Clustere(1.6)</t>
  </si>
  <si>
    <t>Enitități de management a clusterului</t>
  </si>
  <si>
    <t>Dezvoltarea competențelor pentru specializare inteligentă și antreprenoriat (1.7)</t>
  </si>
  <si>
    <t>OS 1.4. Dezvoltarea competențelor pentru specializare inteligentă, tranziție industrială și antreprenoriat (FEDR)</t>
  </si>
  <si>
    <t>IMM-uri din mediul urban și rural
Organismele publice de cercetare din mediul rural și urban
Entități de inovare și transfer tehnologic din mediul urban și rural</t>
  </si>
  <si>
    <t>Creșterea capacității administrative a actorilor regionali implicați în gestionarea RIS 3 (1.7)</t>
  </si>
  <si>
    <t>ADRSE</t>
  </si>
  <si>
    <t>Dezvoltarea de perdele forestiere de-a lungul drumurilor județene in ITI Delta Dunarii (2.3)</t>
  </si>
  <si>
    <t>UAT județ, pateneriarit UAT județ cu UAT comune</t>
  </si>
  <si>
    <t>Sprijin pentru dezvoltarea infrastructurii  verzi ubane din ITI Delta Dunarii (2.4)</t>
  </si>
  <si>
    <t>OS 2.7 Intensificarea acțiunilor de protecției și conservare a naturii, a biodiversității și a infrastructurii verzi, inclusiv în zonele urbane, precum și reducerea tuturor formelor de poluare
Sprijin pentru dezvoltarea infrastructurii  verzi ubane din ITI Delta Dunarii</t>
  </si>
  <si>
    <t>UAT municipii reședință de județ din ITI DD
UAT orașe din ITI DD</t>
  </si>
  <si>
    <t>Sprijin pentru dezvoltarea infrastructurii verzi în siturile Natura 2000 (2.5)</t>
  </si>
  <si>
    <t>OS 2.7 Intensificarea acțiunilor de protecției și conservare a naturii, a biodiversității și a infrastructurii verzi, inclusiv în zonele urbane, precum și reducerea tuturor formelor de poluare
Sprijin pentru dezvoltarea infrastructurii verzi în siturile Natura 2000</t>
  </si>
  <si>
    <t>ITI Delta Dunării - Județul Tulcea</t>
  </si>
  <si>
    <t>Reducerea emisiilor de carbon in zonele urbane din   ITI Delta Dunarii bazata pe planurile de mobilitate urbana durabilă (3.1)</t>
  </si>
  <si>
    <t>OS 2.8 Promovarea mobilității urbane multimodale durabile, ca parte a tranziției către o economie cu zero emisii de carbon
Reducerea emisiilor de carbon in zonele urbane din   ITI Delta Dunarii bazata pe planurile de mobilitate urbana durabilă</t>
  </si>
  <si>
    <t xml:space="preserve">Infrastructura de transport </t>
  </si>
  <si>
    <t>OS 3.2 Dezvoltarea și ameliorarea unei mobilități naționale, regionale și locale sustenabile, reziliente la schimbările climatice, inteligente și intermodale, inclusiv îmbunătățirea accesului la TEN-T și a mobilității transfrontaliere</t>
  </si>
  <si>
    <t>OP 3, OS 3.2</t>
  </si>
  <si>
    <t>UAT județ</t>
  </si>
  <si>
    <t>UAT județ din ITI DD</t>
  </si>
  <si>
    <t>Instalarea de puncte de realimentare/ reîncărcare pentru vehicule electrice pe traseele drumurilor județene (4.1)</t>
  </si>
  <si>
    <t>Sprijinirea dezvoltarii sistemului de transport public si a infrastructurii de acostare in ITI Delta Dunarii (4.2)</t>
  </si>
  <si>
    <t>UAT județ din ITI DD
Autorități publice centrale</t>
  </si>
  <si>
    <t>Sprijinirea dezvoltarii infrastructurii educationale - invatamantul primar și secundar (5.2)</t>
  </si>
  <si>
    <t xml:space="preserve">UAT municipii, UAT orașe, UAT comune </t>
  </si>
  <si>
    <t>Sprijinirea dezvoltarii infrastructurii educationale - invatamantul primar și secundar, in ITI Delta Dunarii (5.2)</t>
  </si>
  <si>
    <t>UAT municipii, UAT orașe, UAT comune din ITI DD</t>
  </si>
  <si>
    <t>Sprijinirea dezvoltarii infrastructurii educationale - invatamantul profesional si tehnic (5.3)</t>
  </si>
  <si>
    <t>Sprijinirea dezvoltarii infrastructurii taberelor școlare / centrelor de agrement pentru copii și tineri8 (5.5)</t>
  </si>
  <si>
    <t>OS 4.6 Creșterea rolului culturii și al turismului sustenabil în dezvoltarea economică, incluziunea socială și inovarea socială</t>
  </si>
  <si>
    <t>OP 4, OS 4.6</t>
  </si>
  <si>
    <t>Dezvoltare integrată în  arealul urban  din ITI Delta Dunarii prin regenerare urbană, conservarea si dezvoltarea patrimoniului cultural/istoric și dezvoltarea turismului (6.1)</t>
  </si>
  <si>
    <t>Dezvoltarea infrastructurii publice de turism din zonele non-urbane ale ITI Delta Dunarii, inclusiv patrimoniul istoric si cultural (6.2)</t>
  </si>
  <si>
    <t>UAT județ, UAT comune din ITI DD, parteneriate</t>
  </si>
  <si>
    <t>Sprijinirea dezvoltarii microintreprinderilor din ITI Delta Dunarii (1.6)</t>
  </si>
  <si>
    <t>Capacitate administrativa</t>
  </si>
  <si>
    <t>Reabilitarea și modernizarea infrastructurii rutiere din ITI Delta Dunarii pentru asigurarea conectivității la rețeaua TEN-T (4.1)</t>
  </si>
  <si>
    <t>UAT județ, parteneriate între UAT-uri</t>
  </si>
  <si>
    <t>Sprijinirea dezvoltarii infrastructurii educationale - invatamantul profesional si tehnic, in ITI Delta Dunarii (5.3)</t>
  </si>
  <si>
    <t>Sprijinirea eficientei energetice in locuințe individuale (2.1 A) - instrument financiar</t>
  </si>
  <si>
    <t>OP 2, OS 2.2</t>
  </si>
  <si>
    <r>
      <t xml:space="preserve"> Sprijinirea companiilor prin intermediul infrastructurilor suport de afaceri - </t>
    </r>
    <r>
      <rPr>
        <b/>
        <sz val="22"/>
        <rFont val="Calibri"/>
        <family val="2"/>
        <scheme val="minor"/>
      </rPr>
      <t>firme incubate</t>
    </r>
    <r>
      <rPr>
        <sz val="22"/>
        <rFont val="Calibri"/>
        <family val="2"/>
        <scheme val="minor"/>
      </rPr>
      <t xml:space="preserve"> (1.5)</t>
    </r>
  </si>
  <si>
    <r>
      <t xml:space="preserve"> Sprijinirea companiilor prin intermediul infrastructurilor suport de afaceri - </t>
    </r>
    <r>
      <rPr>
        <b/>
        <sz val="22"/>
        <rFont val="Calibri"/>
        <family val="2"/>
        <scheme val="minor"/>
      </rPr>
      <t>parcuri
industriale</t>
    </r>
    <r>
      <rPr>
        <sz val="22"/>
        <rFont val="Calibri"/>
        <family val="2"/>
        <scheme val="minor"/>
      </rPr>
      <t xml:space="preserve"> 
 (1.5) </t>
    </r>
  </si>
  <si>
    <r>
      <t xml:space="preserve"> Sprijinirea companiilor prin intermediul infrastructurilor suport de afaceri - </t>
    </r>
    <r>
      <rPr>
        <b/>
        <sz val="22"/>
        <rFont val="Calibri"/>
        <family val="2"/>
        <scheme val="minor"/>
      </rPr>
      <t>Firme rezidente în parc industrial - instrument financiar</t>
    </r>
    <r>
      <rPr>
        <sz val="22"/>
        <rFont val="Calibri"/>
        <family val="2"/>
        <scheme val="minor"/>
      </rPr>
      <t xml:space="preserve">
 (1.5) </t>
    </r>
  </si>
  <si>
    <r>
      <t xml:space="preserve">Sprijin pentru inovarea și creșterea competitivității firmelor mici și mijlocii (1.6 A) - </t>
    </r>
    <r>
      <rPr>
        <b/>
        <sz val="22"/>
        <rFont val="Calibri"/>
        <family val="2"/>
        <scheme val="minor"/>
      </rPr>
      <t>Instrument financiar</t>
    </r>
  </si>
  <si>
    <t>Acord Cadru cu BEI</t>
  </si>
  <si>
    <t>25.03.2025</t>
  </si>
  <si>
    <t>26.05.2025</t>
  </si>
  <si>
    <t>na</t>
  </si>
  <si>
    <t>20.02.2025</t>
  </si>
  <si>
    <t>30.04.2025</t>
  </si>
  <si>
    <t>30.06.2025</t>
  </si>
  <si>
    <t>30.12.2025</t>
  </si>
  <si>
    <t>19.05.2025</t>
  </si>
  <si>
    <t>ARBDD, UAT Judet/comune, parteneriate</t>
  </si>
  <si>
    <t>30.09.2025</t>
  </si>
  <si>
    <t>30.10.2025</t>
  </si>
  <si>
    <t>30.01.2026</t>
  </si>
  <si>
    <t>ITI Delta Dunării - Municipiul Tulcea</t>
  </si>
  <si>
    <t>ITI Delta Dunării - Orase</t>
  </si>
  <si>
    <t>UAT Municipiul Tulcea</t>
  </si>
  <si>
    <t>UAT orașe din ITI DD</t>
  </si>
  <si>
    <t>30.05.2025</t>
  </si>
  <si>
    <t>20.03.2025</t>
  </si>
  <si>
    <t>22.09.2025</t>
  </si>
  <si>
    <t>01.12.2025</t>
  </si>
  <si>
    <t>19.06.2025</t>
  </si>
  <si>
    <t>19.12.2025</t>
  </si>
  <si>
    <t>Reabilitarea și modernizarea infrastructurii rutiere de importanță regională pentru asigurarea conectivității la rețeaua TEN-T - apel 2</t>
  </si>
  <si>
    <t>25.04.2025</t>
  </si>
  <si>
    <t>25.11.2025</t>
  </si>
  <si>
    <t>20.06.2025</t>
  </si>
  <si>
    <t>21.07.2025</t>
  </si>
  <si>
    <t>20.01.2026</t>
  </si>
  <si>
    <t>28.08.2025</t>
  </si>
  <si>
    <t>28.04.2025</t>
  </si>
  <si>
    <t>28.05.2025</t>
  </si>
  <si>
    <t>28.11.2025</t>
  </si>
  <si>
    <t>Autorități publice centrale, autoritati publice locale</t>
  </si>
  <si>
    <t>10.06.2025</t>
  </si>
  <si>
    <t>10.07.2025</t>
  </si>
  <si>
    <t>12.01.2026</t>
  </si>
  <si>
    <t>05.02.2025</t>
  </si>
  <si>
    <t>07.04.2025</t>
  </si>
  <si>
    <t>07.10.2025</t>
  </si>
  <si>
    <t>ITI Delta Dunării - Mun Tulcea</t>
  </si>
  <si>
    <t>UAT orașe din ITI DD, parteneriate</t>
  </si>
  <si>
    <t>UAT Municipiul Tulcea, parteneriate</t>
  </si>
  <si>
    <t>Sprijinirea dezvoltarii microintreprinderilor (1.6) - apel 2</t>
  </si>
  <si>
    <t>IMM (micro din urban, intreprinderi mici si mijlocii din urban si rural)</t>
  </si>
  <si>
    <t>IMM din ITI DD (intreprinder micro, mici si mijlocii din urban si rural)</t>
  </si>
  <si>
    <t>Turism</t>
  </si>
  <si>
    <t>24.02.2025</t>
  </si>
  <si>
    <t>24.04.2025</t>
  </si>
  <si>
    <t>24.10.2025</t>
  </si>
  <si>
    <t>14.05.2025</t>
  </si>
  <si>
    <t>16.06.2025</t>
  </si>
  <si>
    <t>16.12.2025</t>
  </si>
  <si>
    <t>15.09.2025</t>
  </si>
  <si>
    <t>15.10.2025</t>
  </si>
  <si>
    <t>15.04.2026</t>
  </si>
  <si>
    <t>18.09.2025</t>
  </si>
  <si>
    <t>20.10.2025</t>
  </si>
  <si>
    <t>22.10.2025</t>
  </si>
  <si>
    <t>20.04.2026</t>
  </si>
  <si>
    <t>22.04.2026</t>
  </si>
  <si>
    <t>14.07.2025</t>
  </si>
  <si>
    <t>12.08.2025</t>
  </si>
  <si>
    <t>12.09.2025</t>
  </si>
  <si>
    <t>12.03.2026</t>
  </si>
  <si>
    <t>28.02.2025</t>
  </si>
  <si>
    <t>05.06.2025</t>
  </si>
  <si>
    <t>05.09.2025</t>
  </si>
  <si>
    <t>05.08.2025</t>
  </si>
  <si>
    <t>14.08.2025</t>
  </si>
  <si>
    <t>25.07.2025</t>
  </si>
  <si>
    <t>25.08.2025</t>
  </si>
  <si>
    <t>10.09.2025</t>
  </si>
  <si>
    <t>10.10.2025</t>
  </si>
  <si>
    <t>Din care buget UE apel (euro)</t>
  </si>
  <si>
    <t>Buget total apel (euro)*</t>
  </si>
  <si>
    <t>*bugetele apelurilor sunt estimative, acestea pot suferi modificari ca urmare a unor modificari de program, aprobarii unor supracontractari etc</t>
  </si>
  <si>
    <t>STS, UAT -uri, parteneriate intre acestea</t>
  </si>
  <si>
    <t>urmeaza a se stabili</t>
  </si>
  <si>
    <t>Sprijinirea eficientei energetice in cladiri rezidențiale din ITI Delta Dunarii (2.1 A)</t>
  </si>
  <si>
    <t>OS 2.1 Promovarea măsurilor de eficiență energetică și reducerea emisiilor de gaze cu efect de seră
Sprijinirea eficientei energetice in cladiri rezidențiale</t>
  </si>
  <si>
    <t>OP 2, OS 2.1</t>
  </si>
  <si>
    <t>ITI Delta Dunarii</t>
  </si>
  <si>
    <t>UAT municipii, 
UAT orașe, UAT Comune</t>
  </si>
  <si>
    <t>Consolidarea clădirilor din ITI Delta Dunarii, aflate în risc seismic major (2.2)</t>
  </si>
  <si>
    <t>OS 2.4 Promovarea adaptarii la schimbările climatice, a prevenirii riscurilor de dezastre si a rezilienței, ținând seama de abordările ecosistemice
Consolidarea clădirilor din ITI delta Dunarii, aflate în risc seismic major</t>
  </si>
  <si>
    <t>UAT județ, UAT municipii, UAT orașe, UAT comune, Autorități publice centrale și institutii publice aferente acestora, Instituții de învățământ de stat</t>
  </si>
  <si>
    <t>Sprijin pentru dezvoltarea infrastructurii verzi in municipii resedinta de judet (2.4)</t>
  </si>
  <si>
    <t>OS 2.7 Intensificarea acțiunilor de protecției și conservare a naturii, a biodiversității și a infrastructurii verzi, inclusiv în zonele urbane, precum și reducerea tuturor formelor de poluare
Sprijin pentru dezvoltarea infrastructurii verzi in municipii</t>
  </si>
  <si>
    <t xml:space="preserve">UAT municipii reședință de județ </t>
  </si>
  <si>
    <t>Sprijin pentru dezvoltarea infrastructurii verzi in municipii (2.4)</t>
  </si>
  <si>
    <t>UAT municipii</t>
  </si>
  <si>
    <t>Sprijin pentru dezvoltarea infrastructurii verzi in orase (2.4)</t>
  </si>
  <si>
    <t>OS 2.7 Intensificarea acțiunilor de protecției și conservare a naturii, a biodiversității și a infrastructurii verzi, inclusiv în zonele urbane, precum și reducerea tuturor formelor de poluare
Sprijin pentru dezvoltarea infrastructurii verzi in orase</t>
  </si>
  <si>
    <t>UAT orașe</t>
  </si>
  <si>
    <t>Sprijinirea dezvoltarii infrastructurii educationale - invatamantul prescolar, in   ITI Delta Dunarii (5.1)</t>
  </si>
  <si>
    <t>UAT Municipiul Tulcea, UAT orașe, UAT comune din ITI DD, parteneriate</t>
  </si>
  <si>
    <t>Calendar estimativ al apelurilor de proiecte- anul 2025
PR SE 2021-2027, actualizat la 16.01.2025</t>
  </si>
  <si>
    <t>Microîntreprinderi din mediul urban si rural din ITI DD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</si>
</sst>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_(* \(#,##0.00\);_(* &quot;-&quot;??_);_(@_)"/>
    <numFmt numFmtId="165" formatCode="[$-418]mmmm\-yy;@"/>
  </numFmts>
  <fonts count="16" x14ac:knownFonts="1">
    <font>
      <sz val="11"/>
      <color theme="1"/>
      <name val="Calibri"/>
      <family val="2"/>
      <charset val="238"/>
      <scheme val="minor"/>
    </font>
    <font>
      <sz val="11"/>
      <color theme="1"/>
      <name val="Calibri"/>
      <family val="2"/>
      <scheme val="minor"/>
    </font>
    <font>
      <sz val="11"/>
      <color theme="1"/>
      <name val="Calibri"/>
      <family val="2"/>
      <charset val="238"/>
      <scheme val="minor"/>
    </font>
    <font>
      <sz val="11"/>
      <color theme="1"/>
      <name val="Calibri"/>
      <family val="2"/>
      <scheme val="minor"/>
    </font>
    <font>
      <sz val="10"/>
      <name val="Arial"/>
      <family val="2"/>
      <charset val="238"/>
    </font>
    <font>
      <sz val="14"/>
      <color theme="1"/>
      <name val="Calibri"/>
      <family val="2"/>
      <charset val="238"/>
      <scheme val="minor"/>
    </font>
    <font>
      <b/>
      <sz val="14"/>
      <color theme="1"/>
      <name val="Calibri"/>
      <family val="2"/>
      <scheme val="minor"/>
    </font>
    <font>
      <sz val="22"/>
      <color theme="1"/>
      <name val="Trebuchet MS"/>
      <family val="2"/>
    </font>
    <font>
      <sz val="22"/>
      <color rgb="FFFF0000"/>
      <name val="Trebuchet MS"/>
      <family val="2"/>
    </font>
    <font>
      <b/>
      <sz val="22"/>
      <color theme="1"/>
      <name val="Trebuchet MS"/>
      <family val="2"/>
    </font>
    <font>
      <sz val="22"/>
      <name val="Trebuchet MS"/>
      <family val="2"/>
    </font>
    <font>
      <sz val="22"/>
      <color theme="7" tint="0.59999389629810485"/>
      <name val="Trebuchet MS"/>
      <family val="2"/>
    </font>
    <font>
      <b/>
      <sz val="22"/>
      <name val="Trebuchet MS"/>
      <family val="2"/>
    </font>
    <font>
      <sz val="8"/>
      <name val="Calibri"/>
      <family val="2"/>
      <charset val="238"/>
      <scheme val="minor"/>
    </font>
    <font>
      <b/>
      <sz val="22"/>
      <name val="Calibri"/>
      <family val="2"/>
      <scheme val="minor"/>
    </font>
    <font>
      <sz val="22"/>
      <name val="Calibri"/>
      <family val="2"/>
      <scheme val="minor"/>
    </font>
  </fonts>
  <fills count="9">
    <fill>
      <patternFill patternType="none"/>
    </fill>
    <fill>
      <patternFill patternType="gray125"/>
    </fill>
    <fill>
      <patternFill patternType="solid">
        <fgColor theme="7" tint="0.79998168889431442"/>
        <bgColor indexed="64"/>
      </patternFill>
    </fill>
    <fill>
      <patternFill patternType="solid">
        <fgColor theme="4"/>
        <bgColor indexed="64"/>
      </patternFill>
    </fill>
    <fill>
      <patternFill patternType="solid">
        <fgColor theme="9" tint="0.79998168889431442"/>
        <bgColor indexed="64"/>
      </patternFill>
    </fill>
    <fill>
      <patternFill patternType="solid">
        <fgColor rgb="FF92D050"/>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bottom style="thin">
        <color indexed="64"/>
      </bottom>
      <diagonal/>
    </border>
  </borders>
  <cellStyleXfs count="9">
    <xf numFmtId="0" fontId="0" fillId="0" borderId="0"/>
    <xf numFmtId="0" fontId="3" fillId="0" borderId="0"/>
    <xf numFmtId="43" fontId="2" fillId="0" borderId="0" applyFont="0" applyFill="0" applyBorder="0" applyAlignment="0" applyProtection="0"/>
    <xf numFmtId="0" fontId="3" fillId="0" borderId="0"/>
    <xf numFmtId="164" fontId="3" fillId="0" borderId="0" applyFont="0" applyFill="0" applyBorder="0" applyAlignment="0" applyProtection="0"/>
    <xf numFmtId="0" fontId="2" fillId="0" borderId="0"/>
    <xf numFmtId="0" fontId="4" fillId="0" borderId="0"/>
    <xf numFmtId="0" fontId="3" fillId="0" borderId="0"/>
    <xf numFmtId="0" fontId="1" fillId="0" borderId="0"/>
  </cellStyleXfs>
  <cellXfs count="61">
    <xf numFmtId="0" fontId="0" fillId="0" borderId="0" xfId="0"/>
    <xf numFmtId="0" fontId="0" fillId="0" borderId="0" xfId="0" pivotButton="1"/>
    <xf numFmtId="0" fontId="0" fillId="0" borderId="0" xfId="0" applyAlignment="1">
      <alignment horizontal="left"/>
    </xf>
    <xf numFmtId="0" fontId="5" fillId="0" borderId="1" xfId="0" applyFont="1" applyBorder="1" applyAlignment="1">
      <alignment horizontal="center" vertical="center" wrapText="1"/>
    </xf>
    <xf numFmtId="0" fontId="5" fillId="0" borderId="1" xfId="0" applyFont="1" applyBorder="1" applyAlignment="1">
      <alignment horizontal="center" vertical="top" wrapText="1"/>
    </xf>
    <xf numFmtId="0" fontId="6" fillId="0" borderId="1" xfId="0" applyFont="1" applyBorder="1" applyAlignment="1">
      <alignment horizontal="center" vertical="center" wrapText="1"/>
    </xf>
    <xf numFmtId="0" fontId="6" fillId="0" borderId="1" xfId="0" applyFont="1" applyBorder="1" applyAlignment="1">
      <alignment horizontal="center" vertical="top" wrapText="1"/>
    </xf>
    <xf numFmtId="0" fontId="6" fillId="2"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4" fontId="5" fillId="0" borderId="1" xfId="0" applyNumberFormat="1" applyFont="1" applyBorder="1" applyAlignment="1">
      <alignment horizontal="center" vertical="top"/>
    </xf>
    <xf numFmtId="4" fontId="6" fillId="2" borderId="1" xfId="0" applyNumberFormat="1" applyFont="1" applyFill="1" applyBorder="1" applyAlignment="1">
      <alignment horizontal="center" vertical="top"/>
    </xf>
    <xf numFmtId="3" fontId="5" fillId="0" borderId="1" xfId="0" applyNumberFormat="1" applyFont="1" applyBorder="1" applyAlignment="1">
      <alignment horizontal="center" vertical="top"/>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top" wrapText="1"/>
    </xf>
    <xf numFmtId="3" fontId="5" fillId="3" borderId="1" xfId="0" applyNumberFormat="1" applyFont="1" applyFill="1" applyBorder="1" applyAlignment="1">
      <alignment horizontal="center" vertical="top"/>
    </xf>
    <xf numFmtId="4" fontId="6" fillId="4" borderId="1" xfId="0" applyNumberFormat="1" applyFont="1" applyFill="1" applyBorder="1" applyAlignment="1">
      <alignment horizontal="center" vertical="center" wrapText="1"/>
    </xf>
    <xf numFmtId="1" fontId="0" fillId="0" borderId="0" xfId="0" applyNumberFormat="1"/>
    <xf numFmtId="0" fontId="7" fillId="0" borderId="0" xfId="0" applyFont="1" applyAlignment="1">
      <alignment horizontal="center" vertical="center" wrapText="1"/>
    </xf>
    <xf numFmtId="0" fontId="7" fillId="0" borderId="0" xfId="0" applyFont="1" applyAlignment="1">
      <alignment horizontal="center" vertical="top" wrapText="1"/>
    </xf>
    <xf numFmtId="0" fontId="7" fillId="0" borderId="0" xfId="0" applyFont="1" applyAlignment="1">
      <alignment horizontal="left" vertical="top" wrapText="1"/>
    </xf>
    <xf numFmtId="0" fontId="7" fillId="0" borderId="0" xfId="0" applyFont="1" applyAlignment="1">
      <alignment horizontal="center" vertical="center"/>
    </xf>
    <xf numFmtId="3" fontId="7" fillId="0" borderId="0" xfId="0" applyNumberFormat="1" applyFont="1" applyAlignment="1">
      <alignment horizontal="center" vertical="top" wrapText="1"/>
    </xf>
    <xf numFmtId="14" fontId="8" fillId="0" borderId="0" xfId="0" applyNumberFormat="1" applyFont="1" applyAlignment="1">
      <alignment vertical="top" wrapText="1"/>
    </xf>
    <xf numFmtId="14" fontId="7" fillId="0" borderId="0" xfId="0" applyNumberFormat="1" applyFont="1" applyAlignment="1">
      <alignment vertical="top"/>
    </xf>
    <xf numFmtId="0" fontId="10" fillId="0" borderId="0" xfId="0" applyFont="1" applyAlignment="1">
      <alignment horizontal="center" vertical="center" wrapText="1"/>
    </xf>
    <xf numFmtId="0" fontId="11" fillId="0" borderId="0" xfId="0" applyFont="1" applyAlignment="1">
      <alignment horizontal="center" vertical="center" wrapText="1"/>
    </xf>
    <xf numFmtId="0" fontId="8" fillId="0" borderId="0" xfId="0" applyFont="1" applyAlignment="1">
      <alignment horizontal="center" vertical="center" wrapText="1"/>
    </xf>
    <xf numFmtId="0" fontId="12" fillId="0" borderId="0" xfId="0" applyFont="1" applyAlignment="1">
      <alignment horizontal="center" vertical="center" wrapText="1"/>
    </xf>
    <xf numFmtId="0" fontId="12" fillId="6" borderId="0" xfId="0" applyFont="1" applyFill="1" applyAlignment="1">
      <alignment horizontal="center" vertical="center" wrapText="1"/>
    </xf>
    <xf numFmtId="0" fontId="12" fillId="5" borderId="0" xfId="0" applyFont="1" applyFill="1" applyAlignment="1">
      <alignment horizontal="center" vertical="center" wrapText="1"/>
    </xf>
    <xf numFmtId="3" fontId="7" fillId="6" borderId="0" xfId="0" applyNumberFormat="1" applyFont="1" applyFill="1" applyAlignment="1">
      <alignment horizontal="center" vertical="top" wrapText="1"/>
    </xf>
    <xf numFmtId="0" fontId="15" fillId="7" borderId="1" xfId="0" applyFont="1" applyFill="1" applyBorder="1" applyAlignment="1">
      <alignment horizontal="center" vertical="center" wrapText="1"/>
    </xf>
    <xf numFmtId="3" fontId="15" fillId="7" borderId="1" xfId="0" applyNumberFormat="1" applyFont="1" applyFill="1" applyBorder="1" applyAlignment="1">
      <alignment horizontal="center" vertical="center" wrapText="1"/>
    </xf>
    <xf numFmtId="0" fontId="15" fillId="7" borderId="3" xfId="0" applyFont="1" applyFill="1" applyBorder="1" applyAlignment="1">
      <alignment horizontal="center" vertical="center" wrapText="1"/>
    </xf>
    <xf numFmtId="16" fontId="15" fillId="7" borderId="1" xfId="0" applyNumberFormat="1" applyFont="1" applyFill="1" applyBorder="1" applyAlignment="1">
      <alignment horizontal="center" vertical="center" wrapText="1"/>
    </xf>
    <xf numFmtId="0" fontId="15" fillId="4" borderId="1" xfId="0" applyFont="1" applyFill="1" applyBorder="1" applyAlignment="1">
      <alignment horizontal="center" vertical="center" wrapText="1"/>
    </xf>
    <xf numFmtId="16" fontId="15" fillId="4" borderId="1" xfId="0" applyNumberFormat="1" applyFont="1" applyFill="1" applyBorder="1" applyAlignment="1">
      <alignment horizontal="center" vertical="center" wrapText="1"/>
    </xf>
    <xf numFmtId="3" fontId="15" fillId="4" borderId="1" xfId="0" applyNumberFormat="1" applyFont="1" applyFill="1" applyBorder="1" applyAlignment="1">
      <alignment horizontal="center" vertical="center" wrapText="1"/>
    </xf>
    <xf numFmtId="0" fontId="15" fillId="4" borderId="3" xfId="0" applyFont="1" applyFill="1" applyBorder="1" applyAlignment="1">
      <alignment horizontal="center" vertical="center" wrapText="1"/>
    </xf>
    <xf numFmtId="15" fontId="15" fillId="7" borderId="1" xfId="0" applyNumberFormat="1" applyFont="1" applyFill="1" applyBorder="1" applyAlignment="1">
      <alignment horizontal="center" vertical="center" wrapText="1"/>
    </xf>
    <xf numFmtId="0" fontId="15" fillId="7" borderId="1" xfId="0" applyFont="1" applyFill="1" applyBorder="1" applyAlignment="1">
      <alignment horizontal="center" vertical="center"/>
    </xf>
    <xf numFmtId="0" fontId="15" fillId="4" borderId="1" xfId="0" applyFont="1" applyFill="1" applyBorder="1" applyAlignment="1">
      <alignment horizontal="center" vertical="center"/>
    </xf>
    <xf numFmtId="15" fontId="15" fillId="4" borderId="1" xfId="0" applyNumberFormat="1" applyFont="1" applyFill="1" applyBorder="1" applyAlignment="1">
      <alignment horizontal="center" vertical="center" wrapText="1"/>
    </xf>
    <xf numFmtId="0" fontId="15" fillId="4" borderId="1" xfId="0" applyFont="1" applyFill="1" applyBorder="1" applyAlignment="1">
      <alignment horizontal="left" vertical="center" wrapText="1"/>
    </xf>
    <xf numFmtId="0" fontId="15" fillId="8" borderId="1" xfId="0" applyFont="1" applyFill="1" applyBorder="1" applyAlignment="1">
      <alignment horizontal="center" vertical="top" wrapText="1"/>
    </xf>
    <xf numFmtId="0" fontId="15" fillId="8" borderId="1" xfId="0" applyFont="1" applyFill="1" applyBorder="1" applyAlignment="1">
      <alignment horizontal="left" vertical="top" wrapText="1"/>
    </xf>
    <xf numFmtId="0" fontId="15" fillId="8" borderId="1" xfId="0" applyFont="1" applyFill="1" applyBorder="1" applyAlignment="1">
      <alignment horizontal="center" vertical="center" wrapText="1"/>
    </xf>
    <xf numFmtId="0" fontId="15" fillId="8" borderId="1" xfId="0" applyFont="1" applyFill="1" applyBorder="1" applyAlignment="1">
      <alignment horizontal="center" vertical="center"/>
    </xf>
    <xf numFmtId="3" fontId="14" fillId="8" borderId="1" xfId="0" applyNumberFormat="1" applyFont="1" applyFill="1" applyBorder="1" applyAlignment="1">
      <alignment horizontal="center" vertical="center" wrapText="1"/>
    </xf>
    <xf numFmtId="0" fontId="15" fillId="8" borderId="1" xfId="0" applyFont="1" applyFill="1" applyBorder="1" applyAlignment="1">
      <alignment horizontal="center" vertical="top"/>
    </xf>
    <xf numFmtId="165" fontId="15" fillId="8" borderId="1" xfId="0" applyNumberFormat="1" applyFont="1" applyFill="1" applyBorder="1" applyAlignment="1">
      <alignment vertical="top" wrapText="1"/>
    </xf>
    <xf numFmtId="165" fontId="15" fillId="8" borderId="1" xfId="0" applyNumberFormat="1" applyFont="1" applyFill="1" applyBorder="1" applyAlignment="1">
      <alignment vertical="top"/>
    </xf>
    <xf numFmtId="14" fontId="15" fillId="4" borderId="1" xfId="0" applyNumberFormat="1" applyFont="1" applyFill="1" applyBorder="1" applyAlignment="1">
      <alignment horizontal="center" vertical="center" wrapText="1"/>
    </xf>
    <xf numFmtId="14" fontId="15" fillId="7" borderId="1" xfId="0" applyNumberFormat="1" applyFont="1" applyFill="1" applyBorder="1" applyAlignment="1">
      <alignment horizontal="center" vertical="center" wrapText="1"/>
    </xf>
    <xf numFmtId="0" fontId="15" fillId="7" borderId="1" xfId="0" applyFont="1" applyFill="1" applyBorder="1" applyAlignment="1">
      <alignment horizontal="left" vertical="center" wrapText="1"/>
    </xf>
    <xf numFmtId="0" fontId="7" fillId="0" borderId="0" xfId="0" applyFont="1" applyAlignment="1">
      <alignment horizontal="left" vertical="center" wrapText="1"/>
    </xf>
    <xf numFmtId="3" fontId="14" fillId="2" borderId="1" xfId="0" applyNumberFormat="1" applyFont="1" applyFill="1" applyBorder="1" applyAlignment="1">
      <alignment horizontal="center" vertical="center" wrapText="1"/>
    </xf>
    <xf numFmtId="0" fontId="9" fillId="0" borderId="0" xfId="0" applyFont="1" applyAlignment="1">
      <alignment horizontal="left" vertical="top" wrapText="1"/>
    </xf>
    <xf numFmtId="0" fontId="14"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4" fillId="2" borderId="3" xfId="0" applyFont="1" applyFill="1" applyBorder="1" applyAlignment="1">
      <alignment horizontal="center" vertical="center" wrapText="1"/>
    </xf>
  </cellXfs>
  <cellStyles count="9">
    <cellStyle name="Comma 2" xfId="2" xr:uid="{00000000-0005-0000-0000-000000000000}"/>
    <cellStyle name="Comma 3" xfId="4" xr:uid="{00000000-0005-0000-0000-000001000000}"/>
    <cellStyle name="Normal" xfId="0" builtinId="0"/>
    <cellStyle name="Normal 2" xfId="1" xr:uid="{00000000-0005-0000-0000-000003000000}"/>
    <cellStyle name="Normal 2 2 2" xfId="6" xr:uid="{00000000-0005-0000-0000-000004000000}"/>
    <cellStyle name="Normal 2 3 3 2" xfId="7" xr:uid="{00000000-0005-0000-0000-000005000000}"/>
    <cellStyle name="Normal 2 3 5 2 3 2 2" xfId="5" xr:uid="{00000000-0005-0000-0000-000006000000}"/>
    <cellStyle name="Normal 26 2" xfId="3" xr:uid="{00000000-0005-0000-0000-000007000000}"/>
    <cellStyle name="Normal 26 2 2" xfId="8" xr:uid="{00000000-0005-0000-0000-000008000000}"/>
  </cellStyles>
  <dxfs count="1">
    <dxf>
      <numFmt numFmtId="1" formatCode="0"/>
    </dxf>
  </dxfs>
  <tableStyles count="0" defaultTableStyle="TableStyleMedium2" defaultPivotStyle="PivotStyleLight16"/>
  <colors>
    <mruColors>
      <color rgb="FFFFCCFF"/>
      <color rgb="FFFF99FF"/>
      <color rgb="FFFF33CC"/>
      <color rgb="FFCCECFF"/>
      <color rgb="FFFFFFCC"/>
      <color rgb="FF000099"/>
      <color rgb="FF66FFFF"/>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[Calendar_apeluri_PRSE_2025_16.01.2025.xlsx]Sheet1Pivot chart 0!PivotTable3</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23990940671710434"/>
          <c:y val="0.14249781277340332"/>
          <c:w val="0.62199582937027353"/>
          <c:h val="0.54573818897637794"/>
        </c:manualLayout>
      </c:layout>
      <c:barChart>
        <c:barDir val="col"/>
        <c:grouping val="clustered"/>
        <c:varyColors val="0"/>
        <c:ser>
          <c:idx val="0"/>
          <c:order val="0"/>
          <c:tx>
            <c:strRef>
              <c:f>'Sheet1Pivot chart 0'!$B$3</c:f>
              <c:strCache>
                <c:ptCount val="1"/>
                <c:pt idx="0">
                  <c:v>Nr. total apeluri planificate  </c:v>
                </c:pt>
              </c:strCache>
            </c:strRef>
          </c:tx>
          <c:spPr>
            <a:solidFill>
              <a:schemeClr val="accent1"/>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0'!$B$4:$B$20</c:f>
              <c:numCache>
                <c:formatCode>General</c:formatCode>
                <c:ptCount val="16"/>
                <c:pt idx="0">
                  <c:v>5</c:v>
                </c:pt>
                <c:pt idx="1">
                  <c:v>20</c:v>
                </c:pt>
                <c:pt idx="2">
                  <c:v>16</c:v>
                </c:pt>
                <c:pt idx="3">
                  <c:v>59</c:v>
                </c:pt>
                <c:pt idx="4">
                  <c:v>28</c:v>
                </c:pt>
                <c:pt idx="5">
                  <c:v>28</c:v>
                </c:pt>
                <c:pt idx="6">
                  <c:v>35</c:v>
                </c:pt>
                <c:pt idx="7">
                  <c:v>40</c:v>
                </c:pt>
                <c:pt idx="8">
                  <c:v>45</c:v>
                </c:pt>
                <c:pt idx="9">
                  <c:v>25</c:v>
                </c:pt>
                <c:pt idx="10">
                  <c:v>57</c:v>
                </c:pt>
                <c:pt idx="11">
                  <c:v>29</c:v>
                </c:pt>
                <c:pt idx="12">
                  <c:v>97</c:v>
                </c:pt>
                <c:pt idx="13">
                  <c:v>15</c:v>
                </c:pt>
                <c:pt idx="15">
                  <c:v>94</c:v>
                </c:pt>
              </c:numCache>
            </c:numRef>
          </c:val>
          <c:extLst>
            <c:ext xmlns:c16="http://schemas.microsoft.com/office/drawing/2014/chart" uri="{C3380CC4-5D6E-409C-BE32-E72D297353CC}">
              <c16:uniqueId val="{00000010-B86B-411C-98C5-BBCA5F02F3A8}"/>
            </c:ext>
          </c:extLst>
        </c:ser>
        <c:ser>
          <c:idx val="1"/>
          <c:order val="1"/>
          <c:tx>
            <c:strRef>
              <c:f>'Sheet1Pivot chart 0'!$C$3</c:f>
              <c:strCache>
                <c:ptCount val="1"/>
                <c:pt idx="0">
                  <c:v>Nr. apeluri  deschise in 2023  </c:v>
                </c:pt>
              </c:strCache>
            </c:strRef>
          </c:tx>
          <c:spPr>
            <a:solidFill>
              <a:schemeClr val="accent2"/>
            </a:solidFill>
            <a:ln>
              <a:noFill/>
            </a:ln>
            <a:effectLst/>
          </c:spPr>
          <c:invertIfNegative val="0"/>
          <c:cat>
            <c:strRef>
              <c:f>'Sheet1Pivot chart 0'!$A$4:$A$20</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0'!$C$4:$C$20</c:f>
              <c:numCache>
                <c:formatCode>General</c:formatCode>
                <c:ptCount val="16"/>
                <c:pt idx="0">
                  <c:v>5</c:v>
                </c:pt>
                <c:pt idx="1">
                  <c:v>20</c:v>
                </c:pt>
                <c:pt idx="2">
                  <c:v>16</c:v>
                </c:pt>
                <c:pt idx="3">
                  <c:v>32</c:v>
                </c:pt>
                <c:pt idx="4">
                  <c:v>12</c:v>
                </c:pt>
                <c:pt idx="5">
                  <c:v>22</c:v>
                </c:pt>
                <c:pt idx="6">
                  <c:v>31</c:v>
                </c:pt>
                <c:pt idx="7">
                  <c:v>17</c:v>
                </c:pt>
                <c:pt idx="8">
                  <c:v>45</c:v>
                </c:pt>
                <c:pt idx="9">
                  <c:v>24</c:v>
                </c:pt>
                <c:pt idx="10">
                  <c:v>53</c:v>
                </c:pt>
                <c:pt idx="11">
                  <c:v>26</c:v>
                </c:pt>
                <c:pt idx="12">
                  <c:v>63</c:v>
                </c:pt>
                <c:pt idx="13">
                  <c:v>15</c:v>
                </c:pt>
                <c:pt idx="15">
                  <c:v>94</c:v>
                </c:pt>
              </c:numCache>
            </c:numRef>
          </c:val>
          <c:extLst>
            <c:ext xmlns:c16="http://schemas.microsoft.com/office/drawing/2014/chart" uri="{C3380CC4-5D6E-409C-BE32-E72D297353CC}">
              <c16:uniqueId val="{00000011-B86B-411C-98C5-BBCA5F02F3A8}"/>
            </c:ext>
          </c:extLst>
        </c:ser>
        <c:dLbls>
          <c:showLegendKey val="0"/>
          <c:showVal val="0"/>
          <c:showCatName val="0"/>
          <c:showSerName val="0"/>
          <c:showPercent val="0"/>
          <c:showBubbleSize val="0"/>
        </c:dLbls>
        <c:gapWidth val="219"/>
        <c:overlap val="-27"/>
        <c:axId val="332526408"/>
        <c:axId val="332526800"/>
      </c:barChart>
      <c:catAx>
        <c:axId val="332526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526800"/>
        <c:crosses val="autoZero"/>
        <c:auto val="1"/>
        <c:lblAlgn val="ctr"/>
        <c:lblOffset val="100"/>
        <c:noMultiLvlLbl val="0"/>
      </c:catAx>
      <c:valAx>
        <c:axId val="33252680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3252640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[Calendar_apeluri_PRSE_2025_16.01.2025.xlsx]Sheet1Pivot chart 0!PivotTable4</c:name>
    <c:fmtId val="0"/>
  </c:pivotSource>
  <c:chart>
    <c:autoTitleDeleted val="0"/>
    <c:pivotFmts>
      <c:pivotFmt>
        <c:idx val="0"/>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manualLayout>
          <c:layoutTarget val="inner"/>
          <c:xMode val="edge"/>
          <c:yMode val="edge"/>
          <c:x val="0.19576516422779491"/>
          <c:y val="6.4675657190958039E-2"/>
          <c:w val="0.66315187501711315"/>
          <c:h val="0.70862494081335603"/>
        </c:manualLayout>
      </c:layout>
      <c:barChart>
        <c:barDir val="col"/>
        <c:grouping val="clustered"/>
        <c:varyColors val="0"/>
        <c:ser>
          <c:idx val="0"/>
          <c:order val="0"/>
          <c:tx>
            <c:strRef>
              <c:f>'Sheet1Pivot chart 0'!$G$22</c:f>
              <c:strCache>
                <c:ptCount val="1"/>
                <c:pt idx="0">
                  <c:v>Sum of Buget total Apeluri 2023  (mil. euro)</c:v>
                </c:pt>
              </c:strCache>
            </c:strRef>
          </c:tx>
          <c:spPr>
            <a:solidFill>
              <a:schemeClr val="accent1"/>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0'!$G$23:$G$39</c:f>
              <c:numCache>
                <c:formatCode>0</c:formatCode>
                <c:ptCount val="16"/>
                <c:pt idx="0">
                  <c:v>959.43086400000004</c:v>
                </c:pt>
                <c:pt idx="1">
                  <c:v>1953.4533220000001</c:v>
                </c:pt>
                <c:pt idx="2">
                  <c:v>5254.2033190000002</c:v>
                </c:pt>
                <c:pt idx="3">
                  <c:v>1913.53927862975</c:v>
                </c:pt>
                <c:pt idx="4">
                  <c:v>1128.1608819999999</c:v>
                </c:pt>
                <c:pt idx="5">
                  <c:v>1298.1652005000001</c:v>
                </c:pt>
                <c:pt idx="6">
                  <c:v>1245.36919464882</c:v>
                </c:pt>
                <c:pt idx="7">
                  <c:v>958.8</c:v>
                </c:pt>
                <c:pt idx="8">
                  <c:v>1312.4111618499999</c:v>
                </c:pt>
                <c:pt idx="9">
                  <c:v>1292.5776103399999</c:v>
                </c:pt>
                <c:pt idx="10">
                  <c:v>1273.0753087058799</c:v>
                </c:pt>
                <c:pt idx="11">
                  <c:v>1093.3688629999999</c:v>
                </c:pt>
                <c:pt idx="12">
                  <c:v>5470.8015566496697</c:v>
                </c:pt>
                <c:pt idx="13">
                  <c:v>9626.2365348799995</c:v>
                </c:pt>
                <c:pt idx="15">
                  <c:v>2530.738057</c:v>
                </c:pt>
              </c:numCache>
            </c:numRef>
          </c:val>
          <c:extLst>
            <c:ext xmlns:c16="http://schemas.microsoft.com/office/drawing/2014/chart" uri="{C3380CC4-5D6E-409C-BE32-E72D297353CC}">
              <c16:uniqueId val="{00000003-50B3-4E0A-9B47-2586A6A47B65}"/>
            </c:ext>
          </c:extLst>
        </c:ser>
        <c:ser>
          <c:idx val="1"/>
          <c:order val="1"/>
          <c:tx>
            <c:strRef>
              <c:f>'Sheet1Pivot chart 0'!$H$22</c:f>
              <c:strCache>
                <c:ptCount val="1"/>
                <c:pt idx="0">
                  <c:v>Sum of Buget UE apeluri 2023 (mil. euro) </c:v>
                </c:pt>
              </c:strCache>
            </c:strRef>
          </c:tx>
          <c:spPr>
            <a:solidFill>
              <a:schemeClr val="accent2"/>
            </a:solidFill>
            <a:ln>
              <a:noFill/>
            </a:ln>
            <a:effectLst/>
          </c:spPr>
          <c:invertIfNegative val="0"/>
          <c:cat>
            <c:strRef>
              <c:f>'Sheet1Pivot chart 0'!$F$23:$F$39</c:f>
              <c:strCache>
                <c:ptCount val="16"/>
                <c:pt idx="0">
                  <c:v>PAT</c:v>
                </c:pt>
                <c:pt idx="1">
                  <c:v>PCIDIF</c:v>
                </c:pt>
                <c:pt idx="2">
                  <c:v>PDD</c:v>
                </c:pt>
                <c:pt idx="3">
                  <c:v>PEO</c:v>
                </c:pt>
                <c:pt idx="4">
                  <c:v>PIDS</c:v>
                </c:pt>
                <c:pt idx="5">
                  <c:v>PR BI</c:v>
                </c:pt>
                <c:pt idx="6">
                  <c:v>PR C</c:v>
                </c:pt>
                <c:pt idx="7">
                  <c:v>PR NE</c:v>
                </c:pt>
                <c:pt idx="8">
                  <c:v>PR NV</c:v>
                </c:pt>
                <c:pt idx="9">
                  <c:v>PR S</c:v>
                </c:pt>
                <c:pt idx="10">
                  <c:v>PR SE</c:v>
                </c:pt>
                <c:pt idx="11">
                  <c:v>PR SV</c:v>
                </c:pt>
                <c:pt idx="12">
                  <c:v>PS</c:v>
                </c:pt>
                <c:pt idx="13">
                  <c:v>PT</c:v>
                </c:pt>
                <c:pt idx="14">
                  <c:v>PT V</c:v>
                </c:pt>
                <c:pt idx="15">
                  <c:v>PTJ</c:v>
                </c:pt>
              </c:strCache>
            </c:strRef>
          </c:cat>
          <c:val>
            <c:numRef>
              <c:f>'Sheet1Pivot chart 0'!$H$23:$H$39</c:f>
              <c:numCache>
                <c:formatCode>0</c:formatCode>
                <c:ptCount val="16"/>
                <c:pt idx="0">
                  <c:v>457.48787299999998</c:v>
                </c:pt>
                <c:pt idx="1">
                  <c:v>1464.0072379999999</c:v>
                </c:pt>
                <c:pt idx="2">
                  <c:v>4044.0736459999998</c:v>
                </c:pt>
                <c:pt idx="3">
                  <c:v>1559.902728</c:v>
                </c:pt>
                <c:pt idx="4">
                  <c:v>880.83</c:v>
                </c:pt>
                <c:pt idx="5">
                  <c:v>519.26607960000001</c:v>
                </c:pt>
                <c:pt idx="6">
                  <c:v>1033.840453</c:v>
                </c:pt>
                <c:pt idx="7">
                  <c:v>797.14</c:v>
                </c:pt>
                <c:pt idx="8">
                  <c:v>1092.579518</c:v>
                </c:pt>
                <c:pt idx="9">
                  <c:v>1070.5328149239999</c:v>
                </c:pt>
                <c:pt idx="10">
                  <c:v>1055.4144510000001</c:v>
                </c:pt>
                <c:pt idx="11">
                  <c:v>910.62470499999995</c:v>
                </c:pt>
                <c:pt idx="12">
                  <c:v>1955.51239259</c:v>
                </c:pt>
                <c:pt idx="13">
                  <c:v>4650.5153259999997</c:v>
                </c:pt>
                <c:pt idx="15">
                  <c:v>2139.7155298100001</c:v>
                </c:pt>
              </c:numCache>
            </c:numRef>
          </c:val>
          <c:extLst>
            <c:ext xmlns:c16="http://schemas.microsoft.com/office/drawing/2014/chart" uri="{C3380CC4-5D6E-409C-BE32-E72D297353CC}">
              <c16:uniqueId val="{00000004-50B3-4E0A-9B47-2586A6A47B65}"/>
            </c:ext>
          </c:extLst>
        </c:ser>
        <c:dLbls>
          <c:showLegendKey val="0"/>
          <c:showVal val="0"/>
          <c:showCatName val="0"/>
          <c:showSerName val="0"/>
          <c:showPercent val="0"/>
          <c:showBubbleSize val="0"/>
        </c:dLbls>
        <c:gapWidth val="219"/>
        <c:overlap val="-27"/>
        <c:axId val="263729016"/>
        <c:axId val="221554136"/>
      </c:barChart>
      <c:catAx>
        <c:axId val="263729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1554136"/>
        <c:crosses val="autoZero"/>
        <c:auto val="1"/>
        <c:lblAlgn val="ctr"/>
        <c:lblOffset val="100"/>
        <c:noMultiLvlLbl val="0"/>
      </c:catAx>
      <c:valAx>
        <c:axId val="2215541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6372901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en-US"/>
          </a:p>
        </c:txPr>
      </c:dTable>
      <c:spPr>
        <a:noFill/>
        <a:ln>
          <a:noFill/>
        </a:ln>
        <a:effectLst/>
      </c:spPr>
    </c:plotArea>
    <c:legend>
      <c:legendPos val="r"/>
      <c:layout>
        <c:manualLayout>
          <c:xMode val="edge"/>
          <c:yMode val="edge"/>
          <c:x val="0.88550976080090205"/>
          <c:y val="0.42831512430656637"/>
          <c:w val="0.10859488179305514"/>
          <c:h val="0.3601477766281441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66676</xdr:colOff>
      <xdr:row>5</xdr:row>
      <xdr:rowOff>0</xdr:rowOff>
    </xdr:from>
    <xdr:to>
      <xdr:col>8</xdr:col>
      <xdr:colOff>504825</xdr:colOff>
      <xdr:row>19</xdr:row>
      <xdr:rowOff>76200</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400050</xdr:colOff>
      <xdr:row>19</xdr:row>
      <xdr:rowOff>95249</xdr:rowOff>
    </xdr:from>
    <xdr:to>
      <xdr:col>8</xdr:col>
      <xdr:colOff>504825</xdr:colOff>
      <xdr:row>41</xdr:row>
      <xdr:rowOff>180974</xdr:rowOff>
    </xdr:to>
    <xdr:graphicFrame macro="">
      <xdr:nvGraphicFramePr>
        <xdr:cNvPr id="3" name="Chart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Laura Elena Marinas" refreshedDate="44964.815813310182" createdVersion="6" refreshedVersion="6" minRefreshableVersion="3" recordCount="16" xr:uid="{00000000-000A-0000-FFFF-FFFF00000000}">
  <cacheSource type="worksheet">
    <worksheetSource ref="A1:E17" sheet="Sheet9"/>
  </cacheSource>
  <cacheFields count="5">
    <cacheField name="Program" numFmtId="0">
      <sharedItems count="16">
        <s v="PR NE"/>
        <s v="PR SE"/>
        <s v="PR S"/>
        <s v="PR SV"/>
        <s v="PT V"/>
        <s v="PR NV"/>
        <s v="PR C"/>
        <s v="PR BI"/>
        <s v="PTJ"/>
        <s v="PS"/>
        <s v="PCIDIF"/>
        <s v="PEO"/>
        <s v="PIDS"/>
        <s v="PDD"/>
        <s v="PT"/>
        <s v="PAT"/>
      </sharedItems>
    </cacheField>
    <cacheField name="Nr. total apeluri planificate " numFmtId="0">
      <sharedItems containsString="0" containsBlank="1" containsNumber="1" containsInteger="1" minValue="5" maxValue="97"/>
    </cacheField>
    <cacheField name="Nr. apeluri  deschise in 2023" numFmtId="0">
      <sharedItems containsString="0" containsBlank="1" containsNumber="1" containsInteger="1" minValue="5" maxValue="94"/>
    </cacheField>
    <cacheField name="Buget total Apeluri 2023  (mil. euro)" numFmtId="3">
      <sharedItems containsString="0" containsBlank="1" containsNumber="1" minValue="958.8" maxValue="9626.2365348799995"/>
    </cacheField>
    <cacheField name="Buget UE apeluri 2023 (mil. euro) " numFmtId="3">
      <sharedItems containsString="0" containsBlank="1" containsNumber="1" minValue="457.48787299999998" maxValue="4650.5153259999997"/>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
  <r>
    <x v="0"/>
    <n v="40"/>
    <n v="17"/>
    <n v="958.8"/>
    <n v="797.14"/>
  </r>
  <r>
    <x v="1"/>
    <n v="57"/>
    <n v="53"/>
    <n v="1273.0753087058799"/>
    <n v="1055.4144510000001"/>
  </r>
  <r>
    <x v="2"/>
    <n v="25"/>
    <n v="24"/>
    <n v="1292.5776103399999"/>
    <n v="1070.5328149239999"/>
  </r>
  <r>
    <x v="3"/>
    <n v="29"/>
    <n v="26"/>
    <n v="1093.3688629999999"/>
    <n v="910.62470499999995"/>
  </r>
  <r>
    <x v="4"/>
    <m/>
    <m/>
    <m/>
    <m/>
  </r>
  <r>
    <x v="5"/>
    <n v="45"/>
    <n v="45"/>
    <n v="1312.4111618499999"/>
    <n v="1092.579518"/>
  </r>
  <r>
    <x v="6"/>
    <n v="35"/>
    <n v="31"/>
    <n v="1245.36919464882"/>
    <n v="1033.840453"/>
  </r>
  <r>
    <x v="7"/>
    <n v="28"/>
    <n v="22"/>
    <n v="1298.1652005000001"/>
    <n v="519.26607960000001"/>
  </r>
  <r>
    <x v="8"/>
    <n v="94"/>
    <n v="94"/>
    <n v="2530.738057"/>
    <n v="2139.7155298100001"/>
  </r>
  <r>
    <x v="9"/>
    <n v="97"/>
    <n v="63"/>
    <n v="5470.8015566496697"/>
    <n v="1955.51239259"/>
  </r>
  <r>
    <x v="10"/>
    <n v="20"/>
    <n v="20"/>
    <n v="1953.4533220000001"/>
    <n v="1464.0072379999999"/>
  </r>
  <r>
    <x v="11"/>
    <n v="59"/>
    <n v="32"/>
    <n v="1913.53927862975"/>
    <n v="1559.902728"/>
  </r>
  <r>
    <x v="12"/>
    <n v="28"/>
    <n v="12"/>
    <n v="1128.1608819999999"/>
    <n v="880.83"/>
  </r>
  <r>
    <x v="13"/>
    <n v="16"/>
    <n v="16"/>
    <n v="5254.2033190000002"/>
    <n v="4044.0736459999998"/>
  </r>
  <r>
    <x v="14"/>
    <n v="15"/>
    <n v="15"/>
    <n v="9626.2365348799995"/>
    <n v="4650.5153259999997"/>
  </r>
  <r>
    <x v="15"/>
    <n v="5"/>
    <n v="5"/>
    <n v="959.43086400000004"/>
    <n v="457.4878729999999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A3:C20"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dataField="1" showAll="0"/>
    <pivotField dataField="1" showAll="0"/>
    <pivotField showAll="0" defaultSubtotal="0"/>
    <pivotField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Nr. total apeluri planificate  " fld="1" baseField="0" baseItem="0"/>
    <dataField name="Nr. apeluri  deschise in 2023  " fld="2" baseField="0" baseItem="0"/>
  </dataFields>
  <chartFormats count="2">
    <chartFormat chart="0" format="16" series="1">
      <pivotArea type="data" outline="0" fieldPosition="0">
        <references count="1">
          <reference field="4294967294" count="1" selected="0">
            <x v="0"/>
          </reference>
        </references>
      </pivotArea>
    </chartFormat>
    <chartFormat chart="0" format="17"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200-000001000000}" name="PivotTable4"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1">
  <location ref="F22:H39" firstHeaderRow="0" firstDataRow="1" firstDataCol="1"/>
  <pivotFields count="5">
    <pivotField axis="axisRow" showAll="0">
      <items count="17">
        <item x="15"/>
        <item x="10"/>
        <item x="13"/>
        <item x="11"/>
        <item x="12"/>
        <item x="7"/>
        <item x="6"/>
        <item x="0"/>
        <item x="5"/>
        <item x="2"/>
        <item x="1"/>
        <item x="3"/>
        <item x="9"/>
        <item x="14"/>
        <item x="4"/>
        <item x="8"/>
        <item t="default"/>
      </items>
    </pivotField>
    <pivotField showAll="0"/>
    <pivotField showAll="0"/>
    <pivotField dataField="1" showAll="0" defaultSubtotal="0"/>
    <pivotField dataField="1" showAll="0" defaultSubtotal="0"/>
  </pivotFields>
  <rowFields count="1">
    <field x="0"/>
  </rowFields>
  <rowItems count="17">
    <i>
      <x/>
    </i>
    <i>
      <x v="1"/>
    </i>
    <i>
      <x v="2"/>
    </i>
    <i>
      <x v="3"/>
    </i>
    <i>
      <x v="4"/>
    </i>
    <i>
      <x v="5"/>
    </i>
    <i>
      <x v="6"/>
    </i>
    <i>
      <x v="7"/>
    </i>
    <i>
      <x v="8"/>
    </i>
    <i>
      <x v="9"/>
    </i>
    <i>
      <x v="10"/>
    </i>
    <i>
      <x v="11"/>
    </i>
    <i>
      <x v="12"/>
    </i>
    <i>
      <x v="13"/>
    </i>
    <i>
      <x v="14"/>
    </i>
    <i>
      <x v="15"/>
    </i>
    <i t="grand">
      <x/>
    </i>
  </rowItems>
  <colFields count="1">
    <field x="-2"/>
  </colFields>
  <colItems count="2">
    <i>
      <x/>
    </i>
    <i i="1">
      <x v="1"/>
    </i>
  </colItems>
  <dataFields count="2">
    <dataField name="Sum of Buget total Apeluri 2023  (mil. euro)" fld="3" baseField="0" baseItem="1"/>
    <dataField name="Sum of Buget UE apeluri 2023 (mil. euro) " fld="4" baseField="0" baseItem="1"/>
  </dataFields>
  <formats count="1">
    <format dxfId="0">
      <pivotArea outline="0" collapsedLevelsAreSubtotals="1" fieldPosition="0"/>
    </format>
  </formats>
  <chartFormats count="2">
    <chartFormat chart="0" format="3" series="1">
      <pivotArea type="data" outline="0" fieldPosition="0">
        <references count="1">
          <reference field="4294967294" count="1" selected="0">
            <x v="0"/>
          </reference>
        </references>
      </pivotArea>
    </chartFormat>
    <chartFormat chart="0" format="4"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55"/>
  <sheetViews>
    <sheetView tabSelected="1" view="pageBreakPreview" zoomScale="70" zoomScaleNormal="70" zoomScaleSheetLayoutView="70" workbookViewId="0">
      <pane xSplit="2" ySplit="5" topLeftCell="C6" activePane="bottomRight" state="frozen"/>
      <selection pane="topRight" activeCell="C1" sqref="C1"/>
      <selection pane="bottomLeft" activeCell="A6" sqref="A6"/>
      <selection pane="bottomRight" activeCell="G7" sqref="G7"/>
    </sheetView>
  </sheetViews>
  <sheetFormatPr defaultColWidth="9.109375" defaultRowHeight="50.1" customHeight="1" x14ac:dyDescent="0.3"/>
  <cols>
    <col min="1" max="1" width="10.5546875" style="18" customWidth="1"/>
    <col min="2" max="2" width="13" style="18" customWidth="1"/>
    <col min="3" max="3" width="22.33203125" style="18" customWidth="1"/>
    <col min="4" max="4" width="39.109375" style="19" customWidth="1"/>
    <col min="5" max="5" width="48.33203125" style="19" customWidth="1"/>
    <col min="6" max="6" width="66.33203125" style="17" customWidth="1"/>
    <col min="7" max="7" width="115.33203125" style="19" customWidth="1"/>
    <col min="8" max="8" width="33" style="17" customWidth="1"/>
    <col min="9" max="9" width="35.109375" style="17" customWidth="1"/>
    <col min="10" max="10" width="41.109375" style="21" customWidth="1"/>
    <col min="11" max="11" width="43.6640625" style="21" customWidth="1"/>
    <col min="12" max="12" width="35" style="17" customWidth="1"/>
    <col min="13" max="13" width="82.44140625" style="18" customWidth="1"/>
    <col min="14" max="14" width="27.88671875" style="18" customWidth="1"/>
    <col min="15" max="15" width="36.44140625" style="18" customWidth="1"/>
    <col min="16" max="16" width="36.88671875" style="22" customWidth="1"/>
    <col min="17" max="17" width="35.33203125" style="23" customWidth="1"/>
    <col min="18" max="16384" width="9.109375" style="18"/>
  </cols>
  <sheetData>
    <row r="1" spans="2:17" s="17" customFormat="1" ht="50.1" customHeight="1" x14ac:dyDescent="0.3">
      <c r="B1" s="18"/>
      <c r="C1" s="18"/>
      <c r="D1" s="19"/>
      <c r="E1" s="19"/>
      <c r="G1" s="19"/>
      <c r="H1" s="20"/>
      <c r="J1" s="30"/>
      <c r="K1" s="30"/>
      <c r="M1" s="18"/>
      <c r="N1" s="18"/>
      <c r="O1" s="18"/>
      <c r="P1" s="22"/>
      <c r="Q1" s="23"/>
    </row>
    <row r="2" spans="2:17" s="17" customFormat="1" ht="78" customHeight="1" x14ac:dyDescent="0.3">
      <c r="B2" s="57" t="s">
        <v>251</v>
      </c>
      <c r="C2" s="57"/>
      <c r="D2" s="57"/>
      <c r="E2" s="57"/>
      <c r="F2" s="57"/>
      <c r="G2" s="57"/>
      <c r="H2" s="57"/>
      <c r="J2" s="30"/>
      <c r="K2" s="30"/>
      <c r="M2" s="18"/>
      <c r="N2" s="18"/>
      <c r="O2" s="18"/>
      <c r="P2" s="22"/>
      <c r="Q2" s="23"/>
    </row>
    <row r="3" spans="2:17" s="17" customFormat="1" ht="49.5" hidden="1" customHeight="1" x14ac:dyDescent="0.3">
      <c r="B3" s="18"/>
      <c r="C3" s="18"/>
      <c r="D3" s="19"/>
      <c r="E3" s="19"/>
      <c r="G3" s="19"/>
      <c r="H3" s="20"/>
      <c r="J3" s="21"/>
      <c r="K3" s="21"/>
      <c r="M3" s="18"/>
      <c r="N3" s="18"/>
      <c r="O3" s="18"/>
      <c r="P3" s="22"/>
      <c r="Q3" s="23"/>
    </row>
    <row r="4" spans="2:17" s="17" customFormat="1" ht="69.75" customHeight="1" x14ac:dyDescent="0.3">
      <c r="B4" s="58" t="s">
        <v>59</v>
      </c>
      <c r="C4" s="58" t="s">
        <v>2</v>
      </c>
      <c r="D4" s="58" t="s">
        <v>52</v>
      </c>
      <c r="E4" s="58" t="s">
        <v>60</v>
      </c>
      <c r="F4" s="58" t="s">
        <v>0</v>
      </c>
      <c r="G4" s="58" t="s">
        <v>1</v>
      </c>
      <c r="H4" s="58" t="s">
        <v>4</v>
      </c>
      <c r="I4" s="58" t="s">
        <v>5</v>
      </c>
      <c r="J4" s="56" t="s">
        <v>229</v>
      </c>
      <c r="K4" s="56" t="s">
        <v>228</v>
      </c>
      <c r="L4" s="58" t="s">
        <v>7</v>
      </c>
      <c r="M4" s="58" t="s">
        <v>6</v>
      </c>
      <c r="N4" s="58" t="s">
        <v>80</v>
      </c>
      <c r="O4" s="59" t="s">
        <v>69</v>
      </c>
      <c r="P4" s="58" t="s">
        <v>70</v>
      </c>
      <c r="Q4" s="58" t="s">
        <v>16</v>
      </c>
    </row>
    <row r="5" spans="2:17" s="25" customFormat="1" ht="137.4" customHeight="1" x14ac:dyDescent="0.3">
      <c r="B5" s="58"/>
      <c r="C5" s="58"/>
      <c r="D5" s="58"/>
      <c r="E5" s="58"/>
      <c r="F5" s="58"/>
      <c r="G5" s="58"/>
      <c r="H5" s="58"/>
      <c r="I5" s="58"/>
      <c r="J5" s="56"/>
      <c r="K5" s="56"/>
      <c r="L5" s="58"/>
      <c r="M5" s="58"/>
      <c r="N5" s="58"/>
      <c r="O5" s="60"/>
      <c r="P5" s="58"/>
      <c r="Q5" s="58"/>
    </row>
    <row r="6" spans="2:17" s="25" customFormat="1" ht="137.4" customHeight="1" x14ac:dyDescent="0.3">
      <c r="B6" s="31">
        <v>1</v>
      </c>
      <c r="C6" s="31" t="s">
        <v>65</v>
      </c>
      <c r="D6" s="31" t="s">
        <v>53</v>
      </c>
      <c r="E6" s="31" t="s">
        <v>81</v>
      </c>
      <c r="F6" s="31" t="s">
        <v>82</v>
      </c>
      <c r="G6" s="31" t="s">
        <v>83</v>
      </c>
      <c r="H6" s="31" t="s">
        <v>84</v>
      </c>
      <c r="I6" s="31" t="s">
        <v>85</v>
      </c>
      <c r="J6" s="32">
        <v>2000000</v>
      </c>
      <c r="K6" s="32">
        <v>1700000</v>
      </c>
      <c r="L6" s="31" t="s">
        <v>12</v>
      </c>
      <c r="M6" s="31" t="s">
        <v>86</v>
      </c>
      <c r="N6" s="31" t="s">
        <v>9</v>
      </c>
      <c r="O6" s="33" t="s">
        <v>204</v>
      </c>
      <c r="P6" s="31" t="s">
        <v>205</v>
      </c>
      <c r="Q6" s="31" t="s">
        <v>206</v>
      </c>
    </row>
    <row r="7" spans="2:17" s="25" customFormat="1" ht="203.25" customHeight="1" x14ac:dyDescent="0.3">
      <c r="B7" s="31">
        <v>2</v>
      </c>
      <c r="C7" s="31" t="s">
        <v>65</v>
      </c>
      <c r="D7" s="31" t="s">
        <v>53</v>
      </c>
      <c r="E7" s="31" t="s">
        <v>81</v>
      </c>
      <c r="F7" s="34" t="s">
        <v>88</v>
      </c>
      <c r="G7" s="31" t="s">
        <v>83</v>
      </c>
      <c r="H7" s="31" t="s">
        <v>84</v>
      </c>
      <c r="I7" s="31" t="s">
        <v>85</v>
      </c>
      <c r="J7" s="32">
        <v>37026853</v>
      </c>
      <c r="K7" s="32">
        <v>31472825</v>
      </c>
      <c r="L7" s="31" t="s">
        <v>12</v>
      </c>
      <c r="M7" s="31" t="s">
        <v>89</v>
      </c>
      <c r="N7" s="31" t="s">
        <v>9</v>
      </c>
      <c r="O7" s="33" t="s">
        <v>207</v>
      </c>
      <c r="P7" s="31" t="s">
        <v>208</v>
      </c>
      <c r="Q7" s="31" t="s">
        <v>209</v>
      </c>
    </row>
    <row r="8" spans="2:17" s="25" customFormat="1" ht="137.4" customHeight="1" x14ac:dyDescent="0.3">
      <c r="B8" s="31">
        <v>3</v>
      </c>
      <c r="C8" s="31" t="s">
        <v>65</v>
      </c>
      <c r="D8" s="31" t="s">
        <v>53</v>
      </c>
      <c r="E8" s="31" t="s">
        <v>81</v>
      </c>
      <c r="F8" s="34" t="s">
        <v>95</v>
      </c>
      <c r="G8" s="31" t="s">
        <v>83</v>
      </c>
      <c r="H8" s="31" t="s">
        <v>84</v>
      </c>
      <c r="I8" s="31" t="s">
        <v>85</v>
      </c>
      <c r="J8" s="32">
        <v>10370365</v>
      </c>
      <c r="K8" s="32">
        <v>8814810</v>
      </c>
      <c r="L8" s="31" t="s">
        <v>12</v>
      </c>
      <c r="M8" s="31" t="s">
        <v>90</v>
      </c>
      <c r="N8" s="31" t="s">
        <v>9</v>
      </c>
      <c r="O8" s="33" t="s">
        <v>210</v>
      </c>
      <c r="P8" s="31" t="s">
        <v>211</v>
      </c>
      <c r="Q8" s="31" t="s">
        <v>213</v>
      </c>
    </row>
    <row r="9" spans="2:17" s="25" customFormat="1" ht="113.25" customHeight="1" x14ac:dyDescent="0.3">
      <c r="B9" s="31">
        <v>4</v>
      </c>
      <c r="C9" s="31" t="s">
        <v>65</v>
      </c>
      <c r="D9" s="31" t="s">
        <v>53</v>
      </c>
      <c r="E9" s="31" t="s">
        <v>81</v>
      </c>
      <c r="F9" s="34" t="s">
        <v>96</v>
      </c>
      <c r="G9" s="31" t="s">
        <v>83</v>
      </c>
      <c r="H9" s="31" t="s">
        <v>84</v>
      </c>
      <c r="I9" s="31" t="s">
        <v>85</v>
      </c>
      <c r="J9" s="32">
        <v>1764706</v>
      </c>
      <c r="K9" s="32">
        <v>1500000</v>
      </c>
      <c r="L9" s="31" t="s">
        <v>12</v>
      </c>
      <c r="M9" s="31" t="s">
        <v>86</v>
      </c>
      <c r="N9" s="31" t="s">
        <v>9</v>
      </c>
      <c r="O9" s="33" t="s">
        <v>173</v>
      </c>
      <c r="P9" s="31" t="s">
        <v>212</v>
      </c>
      <c r="Q9" s="31" t="s">
        <v>214</v>
      </c>
    </row>
    <row r="10" spans="2:17" s="25" customFormat="1" ht="123.75" customHeight="1" x14ac:dyDescent="0.3">
      <c r="B10" s="31">
        <v>5</v>
      </c>
      <c r="C10" s="31" t="s">
        <v>65</v>
      </c>
      <c r="D10" s="31" t="s">
        <v>53</v>
      </c>
      <c r="E10" s="31" t="s">
        <v>91</v>
      </c>
      <c r="F10" s="34" t="s">
        <v>92</v>
      </c>
      <c r="G10" s="31" t="s">
        <v>100</v>
      </c>
      <c r="H10" s="31" t="s">
        <v>87</v>
      </c>
      <c r="I10" s="31" t="s">
        <v>85</v>
      </c>
      <c r="J10" s="32">
        <v>14149027</v>
      </c>
      <c r="K10" s="32">
        <v>12026673</v>
      </c>
      <c r="L10" s="31" t="s">
        <v>12</v>
      </c>
      <c r="M10" s="31" t="s">
        <v>93</v>
      </c>
      <c r="N10" s="31" t="s">
        <v>9</v>
      </c>
      <c r="O10" s="33" t="s">
        <v>156</v>
      </c>
      <c r="P10" s="31" t="s">
        <v>224</v>
      </c>
      <c r="Q10" s="31" t="s">
        <v>225</v>
      </c>
    </row>
    <row r="11" spans="2:17" s="25" customFormat="1" ht="113.25" customHeight="1" x14ac:dyDescent="0.3">
      <c r="B11" s="35">
        <v>6</v>
      </c>
      <c r="C11" s="35" t="s">
        <v>65</v>
      </c>
      <c r="D11" s="35" t="s">
        <v>53</v>
      </c>
      <c r="E11" s="35" t="s">
        <v>91</v>
      </c>
      <c r="F11" s="36" t="s">
        <v>94</v>
      </c>
      <c r="G11" s="35" t="s">
        <v>100</v>
      </c>
      <c r="H11" s="35" t="s">
        <v>87</v>
      </c>
      <c r="I11" s="35" t="s">
        <v>97</v>
      </c>
      <c r="J11" s="37">
        <v>1572114</v>
      </c>
      <c r="K11" s="37">
        <v>1336297</v>
      </c>
      <c r="L11" s="35" t="s">
        <v>12</v>
      </c>
      <c r="M11" s="35" t="s">
        <v>93</v>
      </c>
      <c r="N11" s="35" t="s">
        <v>9</v>
      </c>
      <c r="O11" s="38" t="s">
        <v>156</v>
      </c>
      <c r="P11" s="35" t="s">
        <v>224</v>
      </c>
      <c r="Q11" s="35" t="s">
        <v>225</v>
      </c>
    </row>
    <row r="12" spans="2:17" s="25" customFormat="1" ht="111.75" customHeight="1" x14ac:dyDescent="0.3">
      <c r="B12" s="31">
        <v>7</v>
      </c>
      <c r="C12" s="31" t="s">
        <v>65</v>
      </c>
      <c r="D12" s="31" t="s">
        <v>53</v>
      </c>
      <c r="E12" s="31" t="s">
        <v>91</v>
      </c>
      <c r="F12" s="34" t="s">
        <v>98</v>
      </c>
      <c r="G12" s="31" t="s">
        <v>100</v>
      </c>
      <c r="H12" s="31" t="s">
        <v>87</v>
      </c>
      <c r="I12" s="31" t="s">
        <v>85</v>
      </c>
      <c r="J12" s="32">
        <v>29411765</v>
      </c>
      <c r="K12" s="32">
        <v>25000000</v>
      </c>
      <c r="L12" s="31" t="s">
        <v>12</v>
      </c>
      <c r="M12" s="31" t="s">
        <v>231</v>
      </c>
      <c r="N12" s="31" t="s">
        <v>8</v>
      </c>
      <c r="O12" s="33" t="s">
        <v>164</v>
      </c>
      <c r="P12" s="31" t="s">
        <v>165</v>
      </c>
      <c r="Q12" s="31" t="s">
        <v>166</v>
      </c>
    </row>
    <row r="13" spans="2:17" s="25" customFormat="1" ht="137.4" customHeight="1" x14ac:dyDescent="0.3">
      <c r="B13" s="31">
        <v>8</v>
      </c>
      <c r="C13" s="31" t="s">
        <v>65</v>
      </c>
      <c r="D13" s="31" t="s">
        <v>53</v>
      </c>
      <c r="E13" s="31" t="s">
        <v>3</v>
      </c>
      <c r="F13" s="34" t="s">
        <v>150</v>
      </c>
      <c r="G13" s="31" t="s">
        <v>99</v>
      </c>
      <c r="H13" s="31" t="s">
        <v>44</v>
      </c>
      <c r="I13" s="31" t="s">
        <v>85</v>
      </c>
      <c r="J13" s="32">
        <v>11764706</v>
      </c>
      <c r="K13" s="32">
        <v>10000000</v>
      </c>
      <c r="L13" s="31" t="s">
        <v>12</v>
      </c>
      <c r="M13" s="31" t="s">
        <v>101</v>
      </c>
      <c r="N13" s="31" t="s">
        <v>9</v>
      </c>
      <c r="O13" s="33" t="s">
        <v>216</v>
      </c>
      <c r="P13" s="31" t="s">
        <v>217</v>
      </c>
      <c r="Q13" s="31" t="s">
        <v>218</v>
      </c>
    </row>
    <row r="14" spans="2:17" s="25" customFormat="1" ht="162.75" customHeight="1" x14ac:dyDescent="0.3">
      <c r="B14" s="31">
        <v>9</v>
      </c>
      <c r="C14" s="31" t="s">
        <v>65</v>
      </c>
      <c r="D14" s="31" t="s">
        <v>53</v>
      </c>
      <c r="E14" s="31" t="s">
        <v>3</v>
      </c>
      <c r="F14" s="34" t="s">
        <v>151</v>
      </c>
      <c r="G14" s="31" t="s">
        <v>99</v>
      </c>
      <c r="H14" s="31" t="s">
        <v>44</v>
      </c>
      <c r="I14" s="31" t="s">
        <v>85</v>
      </c>
      <c r="J14" s="32">
        <v>44705882</v>
      </c>
      <c r="K14" s="32">
        <v>38000000</v>
      </c>
      <c r="L14" s="31" t="s">
        <v>12</v>
      </c>
      <c r="M14" s="31" t="s">
        <v>103</v>
      </c>
      <c r="N14" s="31" t="s">
        <v>9</v>
      </c>
      <c r="O14" s="33" t="s">
        <v>204</v>
      </c>
      <c r="P14" s="31" t="s">
        <v>205</v>
      </c>
      <c r="Q14" s="31" t="s">
        <v>206</v>
      </c>
    </row>
    <row r="15" spans="2:17" s="25" customFormat="1" ht="188.25" customHeight="1" x14ac:dyDescent="0.3">
      <c r="B15" s="31">
        <v>10</v>
      </c>
      <c r="C15" s="31" t="s">
        <v>65</v>
      </c>
      <c r="D15" s="31" t="s">
        <v>53</v>
      </c>
      <c r="E15" s="31" t="s">
        <v>3</v>
      </c>
      <c r="F15" s="34" t="s">
        <v>152</v>
      </c>
      <c r="G15" s="31" t="s">
        <v>99</v>
      </c>
      <c r="H15" s="31" t="s">
        <v>44</v>
      </c>
      <c r="I15" s="31" t="s">
        <v>85</v>
      </c>
      <c r="J15" s="32">
        <v>17647059</v>
      </c>
      <c r="K15" s="32">
        <v>15000000</v>
      </c>
      <c r="L15" s="31" t="s">
        <v>12</v>
      </c>
      <c r="M15" s="31" t="s">
        <v>232</v>
      </c>
      <c r="N15" s="31" t="s">
        <v>8</v>
      </c>
      <c r="O15" s="33" t="s">
        <v>160</v>
      </c>
      <c r="P15" s="31"/>
      <c r="Q15" s="31"/>
    </row>
    <row r="16" spans="2:17" s="25" customFormat="1" ht="188.25" customHeight="1" x14ac:dyDescent="0.3">
      <c r="B16" s="31">
        <v>11</v>
      </c>
      <c r="C16" s="31" t="s">
        <v>65</v>
      </c>
      <c r="D16" s="31" t="s">
        <v>53</v>
      </c>
      <c r="E16" s="31" t="s">
        <v>3</v>
      </c>
      <c r="F16" s="34" t="s">
        <v>153</v>
      </c>
      <c r="G16" s="31" t="s">
        <v>99</v>
      </c>
      <c r="H16" s="31" t="s">
        <v>44</v>
      </c>
      <c r="I16" s="31" t="s">
        <v>85</v>
      </c>
      <c r="J16" s="32">
        <v>41176471</v>
      </c>
      <c r="K16" s="32">
        <v>35000000</v>
      </c>
      <c r="L16" s="31" t="s">
        <v>12</v>
      </c>
      <c r="M16" s="31" t="s">
        <v>232</v>
      </c>
      <c r="N16" s="31" t="s">
        <v>8</v>
      </c>
      <c r="O16" s="33" t="s">
        <v>160</v>
      </c>
      <c r="P16" s="31"/>
      <c r="Q16" s="31"/>
    </row>
    <row r="17" spans="2:17" s="25" customFormat="1" ht="137.4" customHeight="1" x14ac:dyDescent="0.3">
      <c r="B17" s="31">
        <v>12</v>
      </c>
      <c r="C17" s="31" t="s">
        <v>65</v>
      </c>
      <c r="D17" s="31" t="s">
        <v>53</v>
      </c>
      <c r="E17" s="31" t="s">
        <v>3</v>
      </c>
      <c r="F17" s="34" t="s">
        <v>197</v>
      </c>
      <c r="G17" s="31" t="s">
        <v>104</v>
      </c>
      <c r="H17" s="31" t="s">
        <v>44</v>
      </c>
      <c r="I17" s="31" t="s">
        <v>85</v>
      </c>
      <c r="J17" s="32">
        <v>8000000</v>
      </c>
      <c r="K17" s="32">
        <v>6800000</v>
      </c>
      <c r="L17" s="31" t="s">
        <v>12</v>
      </c>
      <c r="M17" s="31" t="s">
        <v>66</v>
      </c>
      <c r="N17" s="31" t="s">
        <v>9</v>
      </c>
      <c r="O17" s="33" t="s">
        <v>204</v>
      </c>
      <c r="P17" s="31" t="s">
        <v>215</v>
      </c>
      <c r="Q17" s="31" t="s">
        <v>223</v>
      </c>
    </row>
    <row r="18" spans="2:17" s="25" customFormat="1" ht="137.4" customHeight="1" x14ac:dyDescent="0.3">
      <c r="B18" s="35">
        <v>13</v>
      </c>
      <c r="C18" s="35" t="s">
        <v>65</v>
      </c>
      <c r="D18" s="35" t="s">
        <v>53</v>
      </c>
      <c r="E18" s="35" t="s">
        <v>3</v>
      </c>
      <c r="F18" s="36" t="s">
        <v>143</v>
      </c>
      <c r="G18" s="35" t="s">
        <v>104</v>
      </c>
      <c r="H18" s="35" t="s">
        <v>44</v>
      </c>
      <c r="I18" s="35" t="s">
        <v>97</v>
      </c>
      <c r="J18" s="37">
        <v>4818066</v>
      </c>
      <c r="K18" s="37">
        <v>4095356</v>
      </c>
      <c r="L18" s="35" t="s">
        <v>12</v>
      </c>
      <c r="M18" s="35" t="s">
        <v>252</v>
      </c>
      <c r="N18" s="35" t="s">
        <v>9</v>
      </c>
      <c r="O18" s="38" t="s">
        <v>204</v>
      </c>
      <c r="P18" s="35" t="s">
        <v>205</v>
      </c>
      <c r="Q18" s="52">
        <v>45854</v>
      </c>
    </row>
    <row r="19" spans="2:17" s="25" customFormat="1" ht="137.4" customHeight="1" x14ac:dyDescent="0.3">
      <c r="B19" s="31">
        <v>14</v>
      </c>
      <c r="C19" s="31" t="s">
        <v>65</v>
      </c>
      <c r="D19" s="31" t="s">
        <v>53</v>
      </c>
      <c r="E19" s="31" t="s">
        <v>3</v>
      </c>
      <c r="F19" s="34" t="s">
        <v>105</v>
      </c>
      <c r="G19" s="31" t="s">
        <v>104</v>
      </c>
      <c r="H19" s="31" t="s">
        <v>44</v>
      </c>
      <c r="I19" s="31" t="s">
        <v>85</v>
      </c>
      <c r="J19" s="32">
        <v>86725188</v>
      </c>
      <c r="K19" s="32">
        <v>73716410</v>
      </c>
      <c r="L19" s="31" t="s">
        <v>12</v>
      </c>
      <c r="M19" s="31" t="s">
        <v>198</v>
      </c>
      <c r="N19" s="31" t="s">
        <v>9</v>
      </c>
      <c r="O19" s="33" t="s">
        <v>219</v>
      </c>
      <c r="P19" s="31" t="s">
        <v>184</v>
      </c>
      <c r="Q19" s="31" t="s">
        <v>185</v>
      </c>
    </row>
    <row r="20" spans="2:17" s="25" customFormat="1" ht="137.4" customHeight="1" x14ac:dyDescent="0.3">
      <c r="B20" s="35">
        <v>15</v>
      </c>
      <c r="C20" s="35" t="s">
        <v>65</v>
      </c>
      <c r="D20" s="35" t="s">
        <v>53</v>
      </c>
      <c r="E20" s="35" t="s">
        <v>3</v>
      </c>
      <c r="F20" s="36" t="s">
        <v>106</v>
      </c>
      <c r="G20" s="35" t="s">
        <v>104</v>
      </c>
      <c r="H20" s="35" t="s">
        <v>44</v>
      </c>
      <c r="I20" s="35" t="s">
        <v>97</v>
      </c>
      <c r="J20" s="37">
        <v>9636132</v>
      </c>
      <c r="K20" s="37">
        <v>8190712</v>
      </c>
      <c r="L20" s="35" t="s">
        <v>12</v>
      </c>
      <c r="M20" s="35" t="s">
        <v>199</v>
      </c>
      <c r="N20" s="35" t="s">
        <v>9</v>
      </c>
      <c r="O20" s="38" t="s">
        <v>220</v>
      </c>
      <c r="P20" s="35" t="s">
        <v>222</v>
      </c>
      <c r="Q20" s="35" t="s">
        <v>221</v>
      </c>
    </row>
    <row r="21" spans="2:17" s="25" customFormat="1" ht="137.4" customHeight="1" x14ac:dyDescent="0.3">
      <c r="B21" s="31">
        <v>16</v>
      </c>
      <c r="C21" s="31" t="s">
        <v>65</v>
      </c>
      <c r="D21" s="31" t="s">
        <v>53</v>
      </c>
      <c r="E21" s="31" t="s">
        <v>3</v>
      </c>
      <c r="F21" s="34" t="s">
        <v>107</v>
      </c>
      <c r="G21" s="31" t="s">
        <v>104</v>
      </c>
      <c r="H21" s="31" t="s">
        <v>44</v>
      </c>
      <c r="I21" s="31" t="s">
        <v>85</v>
      </c>
      <c r="J21" s="32">
        <v>1176471</v>
      </c>
      <c r="K21" s="32">
        <v>1000000</v>
      </c>
      <c r="L21" s="31" t="s">
        <v>12</v>
      </c>
      <c r="M21" s="31" t="s">
        <v>108</v>
      </c>
      <c r="N21" s="31" t="s">
        <v>9</v>
      </c>
      <c r="O21" s="33" t="s">
        <v>226</v>
      </c>
      <c r="P21" s="31" t="s">
        <v>227</v>
      </c>
      <c r="Q21" s="53">
        <v>46063</v>
      </c>
    </row>
    <row r="22" spans="2:17" s="25" customFormat="1" ht="210.75" customHeight="1" x14ac:dyDescent="0.3">
      <c r="B22" s="31">
        <v>17</v>
      </c>
      <c r="C22" s="31" t="s">
        <v>65</v>
      </c>
      <c r="D22" s="31" t="s">
        <v>53</v>
      </c>
      <c r="E22" s="31" t="s">
        <v>3</v>
      </c>
      <c r="F22" s="34" t="s">
        <v>109</v>
      </c>
      <c r="G22" s="31" t="s">
        <v>110</v>
      </c>
      <c r="H22" s="31" t="s">
        <v>102</v>
      </c>
      <c r="I22" s="31" t="s">
        <v>85</v>
      </c>
      <c r="J22" s="32">
        <v>4705882</v>
      </c>
      <c r="K22" s="32">
        <v>4000000</v>
      </c>
      <c r="L22" s="31" t="s">
        <v>12</v>
      </c>
      <c r="M22" s="31" t="s">
        <v>111</v>
      </c>
      <c r="N22" s="31" t="s">
        <v>9</v>
      </c>
      <c r="O22" s="33" t="s">
        <v>207</v>
      </c>
      <c r="P22" s="31" t="s">
        <v>208</v>
      </c>
      <c r="Q22" s="31" t="s">
        <v>209</v>
      </c>
    </row>
    <row r="23" spans="2:17" s="25" customFormat="1" ht="137.4" customHeight="1" x14ac:dyDescent="0.3">
      <c r="B23" s="31">
        <v>18</v>
      </c>
      <c r="C23" s="31" t="s">
        <v>65</v>
      </c>
      <c r="D23" s="31" t="s">
        <v>53</v>
      </c>
      <c r="E23" s="31" t="s">
        <v>144</v>
      </c>
      <c r="F23" s="34" t="s">
        <v>112</v>
      </c>
      <c r="G23" s="31" t="s">
        <v>110</v>
      </c>
      <c r="H23" s="31" t="s">
        <v>102</v>
      </c>
      <c r="I23" s="31" t="s">
        <v>85</v>
      </c>
      <c r="J23" s="32">
        <v>1176471</v>
      </c>
      <c r="K23" s="32">
        <v>1000000</v>
      </c>
      <c r="L23" s="31" t="s">
        <v>12</v>
      </c>
      <c r="M23" s="31" t="s">
        <v>113</v>
      </c>
      <c r="N23" s="31" t="s">
        <v>8</v>
      </c>
      <c r="O23" s="33" t="s">
        <v>216</v>
      </c>
      <c r="P23" s="31" t="s">
        <v>217</v>
      </c>
      <c r="Q23" s="31" t="s">
        <v>218</v>
      </c>
    </row>
    <row r="24" spans="2:17" s="25" customFormat="1" ht="137.4" customHeight="1" x14ac:dyDescent="0.3">
      <c r="B24" s="35">
        <v>19</v>
      </c>
      <c r="C24" s="35" t="s">
        <v>65</v>
      </c>
      <c r="D24" s="35" t="s">
        <v>53</v>
      </c>
      <c r="E24" s="35" t="s">
        <v>61</v>
      </c>
      <c r="F24" s="35" t="s">
        <v>233</v>
      </c>
      <c r="G24" s="35" t="s">
        <v>234</v>
      </c>
      <c r="H24" s="35" t="s">
        <v>235</v>
      </c>
      <c r="I24" s="35" t="s">
        <v>236</v>
      </c>
      <c r="J24" s="37">
        <v>4487294</v>
      </c>
      <c r="K24" s="37">
        <v>3892040.71</v>
      </c>
      <c r="L24" s="35" t="s">
        <v>12</v>
      </c>
      <c r="M24" s="35" t="s">
        <v>237</v>
      </c>
      <c r="N24" s="35" t="s">
        <v>9</v>
      </c>
      <c r="O24" s="42">
        <v>45645</v>
      </c>
      <c r="P24" s="42">
        <v>45707</v>
      </c>
      <c r="Q24" s="42">
        <v>45888</v>
      </c>
    </row>
    <row r="25" spans="2:17" s="25" customFormat="1" ht="137.4" customHeight="1" x14ac:dyDescent="0.3">
      <c r="B25" s="31">
        <v>20</v>
      </c>
      <c r="C25" s="31" t="s">
        <v>65</v>
      </c>
      <c r="D25" s="31" t="s">
        <v>53</v>
      </c>
      <c r="E25" s="31" t="s">
        <v>61</v>
      </c>
      <c r="F25" s="31" t="s">
        <v>148</v>
      </c>
      <c r="G25" s="31" t="s">
        <v>45</v>
      </c>
      <c r="H25" s="31" t="s">
        <v>149</v>
      </c>
      <c r="I25" s="31" t="s">
        <v>67</v>
      </c>
      <c r="J25" s="32">
        <v>23529411</v>
      </c>
      <c r="K25" s="32">
        <v>20000000</v>
      </c>
      <c r="L25" s="31" t="s">
        <v>12</v>
      </c>
      <c r="M25" s="31" t="s">
        <v>154</v>
      </c>
      <c r="N25" s="31" t="s">
        <v>8</v>
      </c>
      <c r="O25" s="39" t="s">
        <v>155</v>
      </c>
      <c r="P25" s="39" t="s">
        <v>156</v>
      </c>
      <c r="Q25" s="39" t="s">
        <v>157</v>
      </c>
    </row>
    <row r="26" spans="2:17" s="25" customFormat="1" ht="137.4" customHeight="1" x14ac:dyDescent="0.3">
      <c r="B26" s="35">
        <v>21</v>
      </c>
      <c r="C26" s="35" t="s">
        <v>65</v>
      </c>
      <c r="D26" s="35" t="s">
        <v>53</v>
      </c>
      <c r="E26" s="35" t="s">
        <v>61</v>
      </c>
      <c r="F26" s="35" t="s">
        <v>238</v>
      </c>
      <c r="G26" s="35" t="s">
        <v>239</v>
      </c>
      <c r="H26" s="35" t="s">
        <v>46</v>
      </c>
      <c r="I26" s="35" t="s">
        <v>236</v>
      </c>
      <c r="J26" s="37">
        <v>10460313</v>
      </c>
      <c r="K26" s="37">
        <v>9072721</v>
      </c>
      <c r="L26" s="35" t="s">
        <v>12</v>
      </c>
      <c r="M26" s="35" t="s">
        <v>240</v>
      </c>
      <c r="N26" s="35" t="s">
        <v>9</v>
      </c>
      <c r="O26" s="42">
        <v>45657</v>
      </c>
      <c r="P26" s="42">
        <v>45719</v>
      </c>
      <c r="Q26" s="42">
        <v>45904</v>
      </c>
    </row>
    <row r="27" spans="2:17" s="26" customFormat="1" ht="174" customHeight="1" x14ac:dyDescent="0.3">
      <c r="B27" s="31">
        <v>22</v>
      </c>
      <c r="C27" s="31" t="s">
        <v>65</v>
      </c>
      <c r="D27" s="31" t="s">
        <v>53</v>
      </c>
      <c r="E27" s="31" t="s">
        <v>74</v>
      </c>
      <c r="F27" s="31" t="s">
        <v>73</v>
      </c>
      <c r="G27" s="31" t="s">
        <v>72</v>
      </c>
      <c r="H27" s="40" t="s">
        <v>46</v>
      </c>
      <c r="I27" s="31" t="s">
        <v>67</v>
      </c>
      <c r="J27" s="32">
        <v>19282807</v>
      </c>
      <c r="K27" s="32">
        <v>16724884</v>
      </c>
      <c r="L27" s="31" t="s">
        <v>12</v>
      </c>
      <c r="M27" s="31" t="s">
        <v>76</v>
      </c>
      <c r="N27" s="40" t="s">
        <v>9</v>
      </c>
      <c r="O27" s="39" t="s">
        <v>158</v>
      </c>
      <c r="P27" s="39" t="s">
        <v>172</v>
      </c>
      <c r="Q27" s="39" t="s">
        <v>173</v>
      </c>
    </row>
    <row r="28" spans="2:17" s="24" customFormat="1" ht="171" customHeight="1" x14ac:dyDescent="0.3">
      <c r="B28" s="35">
        <v>23</v>
      </c>
      <c r="C28" s="35" t="s">
        <v>65</v>
      </c>
      <c r="D28" s="35" t="s">
        <v>53</v>
      </c>
      <c r="E28" s="35" t="s">
        <v>74</v>
      </c>
      <c r="F28" s="35" t="s">
        <v>114</v>
      </c>
      <c r="G28" s="35" t="s">
        <v>72</v>
      </c>
      <c r="H28" s="41" t="s">
        <v>46</v>
      </c>
      <c r="I28" s="35" t="s">
        <v>97</v>
      </c>
      <c r="J28" s="37">
        <v>2142534</v>
      </c>
      <c r="K28" s="37">
        <v>1858320</v>
      </c>
      <c r="L28" s="35" t="s">
        <v>12</v>
      </c>
      <c r="M28" s="35" t="s">
        <v>115</v>
      </c>
      <c r="N28" s="41" t="s">
        <v>9</v>
      </c>
      <c r="O28" s="42" t="s">
        <v>159</v>
      </c>
      <c r="P28" s="42" t="s">
        <v>171</v>
      </c>
      <c r="Q28" s="42" t="s">
        <v>174</v>
      </c>
    </row>
    <row r="29" spans="2:17" s="24" customFormat="1" ht="171" customHeight="1" x14ac:dyDescent="0.3">
      <c r="B29" s="31">
        <v>24</v>
      </c>
      <c r="C29" s="31" t="s">
        <v>65</v>
      </c>
      <c r="D29" s="31" t="s">
        <v>53</v>
      </c>
      <c r="E29" s="31" t="s">
        <v>71</v>
      </c>
      <c r="F29" s="54" t="s">
        <v>241</v>
      </c>
      <c r="G29" s="54" t="s">
        <v>242</v>
      </c>
      <c r="H29" s="40" t="s">
        <v>47</v>
      </c>
      <c r="I29" s="31" t="s">
        <v>67</v>
      </c>
      <c r="J29" s="32">
        <v>8882581</v>
      </c>
      <c r="K29" s="32">
        <v>7704280</v>
      </c>
      <c r="L29" s="31" t="s">
        <v>12</v>
      </c>
      <c r="M29" s="31" t="s">
        <v>243</v>
      </c>
      <c r="N29" s="31" t="s">
        <v>8</v>
      </c>
      <c r="O29" s="39">
        <v>45656</v>
      </c>
      <c r="P29" s="39">
        <v>45719</v>
      </c>
      <c r="Q29" s="39">
        <v>45904</v>
      </c>
    </row>
    <row r="30" spans="2:17" s="24" customFormat="1" ht="171" customHeight="1" x14ac:dyDescent="0.3">
      <c r="B30" s="31">
        <v>25</v>
      </c>
      <c r="C30" s="31" t="s">
        <v>65</v>
      </c>
      <c r="D30" s="31" t="s">
        <v>53</v>
      </c>
      <c r="E30" s="31" t="s">
        <v>71</v>
      </c>
      <c r="F30" s="54" t="s">
        <v>244</v>
      </c>
      <c r="G30" s="54" t="s">
        <v>242</v>
      </c>
      <c r="H30" s="40" t="s">
        <v>47</v>
      </c>
      <c r="I30" s="31" t="s">
        <v>67</v>
      </c>
      <c r="J30" s="32">
        <v>1703605</v>
      </c>
      <c r="K30" s="32">
        <v>1477616</v>
      </c>
      <c r="L30" s="31" t="s">
        <v>12</v>
      </c>
      <c r="M30" s="31" t="s">
        <v>245</v>
      </c>
      <c r="N30" s="31" t="s">
        <v>9</v>
      </c>
      <c r="O30" s="39">
        <v>45656</v>
      </c>
      <c r="P30" s="39">
        <v>45719</v>
      </c>
      <c r="Q30" s="39">
        <v>45904</v>
      </c>
    </row>
    <row r="31" spans="2:17" s="24" customFormat="1" ht="171" customHeight="1" x14ac:dyDescent="0.3">
      <c r="B31" s="31">
        <v>26</v>
      </c>
      <c r="C31" s="31" t="s">
        <v>65</v>
      </c>
      <c r="D31" s="31" t="s">
        <v>53</v>
      </c>
      <c r="E31" s="31" t="s">
        <v>71</v>
      </c>
      <c r="F31" s="54" t="s">
        <v>246</v>
      </c>
      <c r="G31" s="54" t="s">
        <v>247</v>
      </c>
      <c r="H31" s="40" t="s">
        <v>47</v>
      </c>
      <c r="I31" s="31" t="s">
        <v>67</v>
      </c>
      <c r="J31" s="32">
        <v>1794493</v>
      </c>
      <c r="K31" s="32">
        <v>1556448</v>
      </c>
      <c r="L31" s="31" t="s">
        <v>12</v>
      </c>
      <c r="M31" s="31" t="s">
        <v>248</v>
      </c>
      <c r="N31" s="31" t="s">
        <v>9</v>
      </c>
      <c r="O31" s="39">
        <v>45656</v>
      </c>
      <c r="P31" s="39">
        <v>45719</v>
      </c>
      <c r="Q31" s="39">
        <v>45904</v>
      </c>
    </row>
    <row r="32" spans="2:17" s="24" customFormat="1" ht="249.75" customHeight="1" x14ac:dyDescent="0.3">
      <c r="B32" s="35">
        <v>27</v>
      </c>
      <c r="C32" s="35" t="s">
        <v>65</v>
      </c>
      <c r="D32" s="35" t="s">
        <v>53</v>
      </c>
      <c r="E32" s="35" t="s">
        <v>71</v>
      </c>
      <c r="F32" s="43" t="s">
        <v>116</v>
      </c>
      <c r="G32" s="35" t="s">
        <v>117</v>
      </c>
      <c r="H32" s="41" t="s">
        <v>47</v>
      </c>
      <c r="I32" s="35" t="s">
        <v>97</v>
      </c>
      <c r="J32" s="37">
        <v>1454615</v>
      </c>
      <c r="K32" s="37">
        <v>1261656</v>
      </c>
      <c r="L32" s="35" t="s">
        <v>12</v>
      </c>
      <c r="M32" s="35" t="s">
        <v>118</v>
      </c>
      <c r="N32" s="35" t="s">
        <v>9</v>
      </c>
      <c r="O32" s="42" t="s">
        <v>162</v>
      </c>
      <c r="P32" s="42" t="s">
        <v>175</v>
      </c>
      <c r="Q32" s="42" t="s">
        <v>176</v>
      </c>
    </row>
    <row r="33" spans="2:17" s="24" customFormat="1" ht="204.75" customHeight="1" x14ac:dyDescent="0.3">
      <c r="B33" s="35">
        <v>28</v>
      </c>
      <c r="C33" s="35" t="s">
        <v>65</v>
      </c>
      <c r="D33" s="35" t="s">
        <v>53</v>
      </c>
      <c r="E33" s="35" t="s">
        <v>71</v>
      </c>
      <c r="F33" s="43" t="s">
        <v>119</v>
      </c>
      <c r="G33" s="35" t="s">
        <v>120</v>
      </c>
      <c r="H33" s="41" t="s">
        <v>47</v>
      </c>
      <c r="I33" s="35" t="s">
        <v>121</v>
      </c>
      <c r="J33" s="37">
        <v>17294117.647058822</v>
      </c>
      <c r="K33" s="37">
        <v>15000000</v>
      </c>
      <c r="L33" s="35" t="s">
        <v>12</v>
      </c>
      <c r="M33" s="35" t="s">
        <v>163</v>
      </c>
      <c r="N33" s="35" t="s">
        <v>8</v>
      </c>
      <c r="O33" s="42" t="s">
        <v>164</v>
      </c>
      <c r="P33" s="42" t="s">
        <v>165</v>
      </c>
      <c r="Q33" s="42" t="s">
        <v>166</v>
      </c>
    </row>
    <row r="34" spans="2:17" s="26" customFormat="1" ht="224.25" customHeight="1" x14ac:dyDescent="0.3">
      <c r="B34" s="35">
        <v>29</v>
      </c>
      <c r="C34" s="35" t="s">
        <v>65</v>
      </c>
      <c r="D34" s="35" t="s">
        <v>53</v>
      </c>
      <c r="E34" s="35" t="s">
        <v>68</v>
      </c>
      <c r="F34" s="35" t="s">
        <v>122</v>
      </c>
      <c r="G34" s="35" t="s">
        <v>123</v>
      </c>
      <c r="H34" s="41" t="s">
        <v>48</v>
      </c>
      <c r="I34" s="35" t="s">
        <v>167</v>
      </c>
      <c r="J34" s="37">
        <v>15130441</v>
      </c>
      <c r="K34" s="37">
        <v>13123342</v>
      </c>
      <c r="L34" s="35" t="s">
        <v>12</v>
      </c>
      <c r="M34" s="35" t="s">
        <v>169</v>
      </c>
      <c r="N34" s="41" t="s">
        <v>8</v>
      </c>
      <c r="O34" s="42" t="s">
        <v>171</v>
      </c>
      <c r="P34" s="42" t="s">
        <v>160</v>
      </c>
      <c r="Q34" s="42" t="s">
        <v>161</v>
      </c>
    </row>
    <row r="35" spans="2:17" s="26" customFormat="1" ht="224.25" customHeight="1" x14ac:dyDescent="0.3">
      <c r="B35" s="35">
        <v>30</v>
      </c>
      <c r="C35" s="35" t="s">
        <v>65</v>
      </c>
      <c r="D35" s="35" t="s">
        <v>53</v>
      </c>
      <c r="E35" s="35" t="s">
        <v>68</v>
      </c>
      <c r="F35" s="35" t="s">
        <v>122</v>
      </c>
      <c r="G35" s="35" t="s">
        <v>123</v>
      </c>
      <c r="H35" s="41" t="s">
        <v>48</v>
      </c>
      <c r="I35" s="35" t="s">
        <v>168</v>
      </c>
      <c r="J35" s="37">
        <v>5515536</v>
      </c>
      <c r="K35" s="37">
        <v>4783883</v>
      </c>
      <c r="L35" s="35" t="s">
        <v>12</v>
      </c>
      <c r="M35" s="35" t="s">
        <v>170</v>
      </c>
      <c r="N35" s="41" t="s">
        <v>9</v>
      </c>
      <c r="O35" s="42" t="s">
        <v>171</v>
      </c>
      <c r="P35" s="42" t="s">
        <v>160</v>
      </c>
      <c r="Q35" s="42" t="s">
        <v>161</v>
      </c>
    </row>
    <row r="36" spans="2:17" s="26" customFormat="1" ht="224.25" customHeight="1" x14ac:dyDescent="0.3">
      <c r="B36" s="31">
        <v>31</v>
      </c>
      <c r="C36" s="31" t="s">
        <v>65</v>
      </c>
      <c r="D36" s="31" t="s">
        <v>53</v>
      </c>
      <c r="E36" s="31" t="s">
        <v>124</v>
      </c>
      <c r="F36" s="31" t="s">
        <v>177</v>
      </c>
      <c r="G36" s="31" t="s">
        <v>125</v>
      </c>
      <c r="H36" s="40" t="s">
        <v>126</v>
      </c>
      <c r="I36" s="31" t="s">
        <v>85</v>
      </c>
      <c r="J36" s="32">
        <v>75000000</v>
      </c>
      <c r="K36" s="32">
        <v>65051020.409999996</v>
      </c>
      <c r="L36" s="31" t="s">
        <v>12</v>
      </c>
      <c r="M36" s="31" t="s">
        <v>146</v>
      </c>
      <c r="N36" s="40" t="s">
        <v>8</v>
      </c>
      <c r="O36" s="39" t="s">
        <v>178</v>
      </c>
      <c r="P36" s="39" t="s">
        <v>156</v>
      </c>
      <c r="Q36" s="39" t="s">
        <v>179</v>
      </c>
    </row>
    <row r="37" spans="2:17" s="26" customFormat="1" ht="192.75" customHeight="1" x14ac:dyDescent="0.3">
      <c r="B37" s="35">
        <v>32</v>
      </c>
      <c r="C37" s="35" t="s">
        <v>65</v>
      </c>
      <c r="D37" s="35" t="s">
        <v>53</v>
      </c>
      <c r="E37" s="35" t="s">
        <v>124</v>
      </c>
      <c r="F37" s="35" t="s">
        <v>145</v>
      </c>
      <c r="G37" s="35" t="s">
        <v>125</v>
      </c>
      <c r="H37" s="41" t="s">
        <v>126</v>
      </c>
      <c r="I37" s="35" t="s">
        <v>97</v>
      </c>
      <c r="J37" s="37">
        <v>11529411.764705881</v>
      </c>
      <c r="K37" s="37">
        <v>10000000</v>
      </c>
      <c r="L37" s="35" t="s">
        <v>12</v>
      </c>
      <c r="M37" s="35" t="s">
        <v>128</v>
      </c>
      <c r="N37" s="41" t="s">
        <v>8</v>
      </c>
      <c r="O37" s="42" t="s">
        <v>178</v>
      </c>
      <c r="P37" s="42" t="s">
        <v>156</v>
      </c>
      <c r="Q37" s="42" t="s">
        <v>179</v>
      </c>
    </row>
    <row r="38" spans="2:17" s="26" customFormat="1" ht="192.75" customHeight="1" x14ac:dyDescent="0.3">
      <c r="B38" s="31">
        <v>33</v>
      </c>
      <c r="C38" s="31" t="s">
        <v>65</v>
      </c>
      <c r="D38" s="31" t="s">
        <v>53</v>
      </c>
      <c r="E38" s="31" t="s">
        <v>124</v>
      </c>
      <c r="F38" s="31" t="s">
        <v>129</v>
      </c>
      <c r="G38" s="31" t="s">
        <v>125</v>
      </c>
      <c r="H38" s="40" t="s">
        <v>126</v>
      </c>
      <c r="I38" s="31" t="s">
        <v>85</v>
      </c>
      <c r="J38" s="32">
        <v>4611765</v>
      </c>
      <c r="K38" s="32">
        <v>4000000</v>
      </c>
      <c r="L38" s="31" t="s">
        <v>12</v>
      </c>
      <c r="M38" s="31" t="s">
        <v>127</v>
      </c>
      <c r="N38" s="40" t="s">
        <v>9</v>
      </c>
      <c r="O38" s="39" t="s">
        <v>180</v>
      </c>
      <c r="P38" s="39" t="s">
        <v>181</v>
      </c>
      <c r="Q38" s="39" t="s">
        <v>182</v>
      </c>
    </row>
    <row r="39" spans="2:17" s="26" customFormat="1" ht="192.75" customHeight="1" x14ac:dyDescent="0.3">
      <c r="B39" s="35">
        <v>34</v>
      </c>
      <c r="C39" s="35" t="s">
        <v>65</v>
      </c>
      <c r="D39" s="35" t="s">
        <v>53</v>
      </c>
      <c r="E39" s="35" t="s">
        <v>124</v>
      </c>
      <c r="F39" s="35" t="s">
        <v>130</v>
      </c>
      <c r="G39" s="35" t="s">
        <v>125</v>
      </c>
      <c r="H39" s="41" t="s">
        <v>126</v>
      </c>
      <c r="I39" s="35" t="s">
        <v>121</v>
      </c>
      <c r="J39" s="37">
        <v>40352941.176470593</v>
      </c>
      <c r="K39" s="37">
        <v>35000000</v>
      </c>
      <c r="L39" s="35" t="s">
        <v>12</v>
      </c>
      <c r="M39" s="35" t="s">
        <v>131</v>
      </c>
      <c r="N39" s="41" t="s">
        <v>8</v>
      </c>
      <c r="O39" s="42" t="s">
        <v>183</v>
      </c>
      <c r="P39" s="42" t="s">
        <v>164</v>
      </c>
      <c r="Q39" s="42" t="s">
        <v>161</v>
      </c>
    </row>
    <row r="40" spans="2:17" s="26" customFormat="1" ht="192.75" customHeight="1" x14ac:dyDescent="0.3">
      <c r="B40" s="35">
        <v>35</v>
      </c>
      <c r="C40" s="35" t="s">
        <v>65</v>
      </c>
      <c r="D40" s="35" t="s">
        <v>53</v>
      </c>
      <c r="E40" s="35" t="s">
        <v>62</v>
      </c>
      <c r="F40" s="35" t="s">
        <v>249</v>
      </c>
      <c r="G40" s="35" t="s">
        <v>49</v>
      </c>
      <c r="H40" s="35" t="s">
        <v>13</v>
      </c>
      <c r="I40" s="35" t="s">
        <v>236</v>
      </c>
      <c r="J40" s="37">
        <v>1152941.58</v>
      </c>
      <c r="K40" s="37">
        <v>647059</v>
      </c>
      <c r="L40" s="35" t="s">
        <v>12</v>
      </c>
      <c r="M40" s="35" t="s">
        <v>250</v>
      </c>
      <c r="N40" s="35" t="s">
        <v>9</v>
      </c>
      <c r="O40" s="42">
        <v>45653</v>
      </c>
      <c r="P40" s="42">
        <v>45719</v>
      </c>
      <c r="Q40" s="42">
        <v>45873</v>
      </c>
    </row>
    <row r="41" spans="2:17" s="26" customFormat="1" ht="174.75" customHeight="1" x14ac:dyDescent="0.3">
      <c r="B41" s="31">
        <v>36</v>
      </c>
      <c r="C41" s="31" t="s">
        <v>65</v>
      </c>
      <c r="D41" s="31" t="s">
        <v>53</v>
      </c>
      <c r="E41" s="31" t="s">
        <v>62</v>
      </c>
      <c r="F41" s="31" t="s">
        <v>132</v>
      </c>
      <c r="G41" s="31" t="s">
        <v>49</v>
      </c>
      <c r="H41" s="31" t="s">
        <v>13</v>
      </c>
      <c r="I41" s="31" t="s">
        <v>85</v>
      </c>
      <c r="J41" s="32">
        <v>21873834</v>
      </c>
      <c r="K41" s="32">
        <v>12276132</v>
      </c>
      <c r="L41" s="31" t="s">
        <v>12</v>
      </c>
      <c r="M41" s="31" t="s">
        <v>133</v>
      </c>
      <c r="N41" s="31" t="s">
        <v>9</v>
      </c>
      <c r="O41" s="39" t="s">
        <v>184</v>
      </c>
      <c r="P41" s="39" t="s">
        <v>185</v>
      </c>
      <c r="Q41" s="39" t="s">
        <v>186</v>
      </c>
    </row>
    <row r="42" spans="2:17" s="24" customFormat="1" ht="179.25" customHeight="1" x14ac:dyDescent="0.3">
      <c r="B42" s="35">
        <v>37</v>
      </c>
      <c r="C42" s="35" t="s">
        <v>65</v>
      </c>
      <c r="D42" s="35" t="s">
        <v>53</v>
      </c>
      <c r="E42" s="35" t="s">
        <v>62</v>
      </c>
      <c r="F42" s="35" t="s">
        <v>134</v>
      </c>
      <c r="G42" s="35" t="s">
        <v>49</v>
      </c>
      <c r="H42" s="35" t="s">
        <v>13</v>
      </c>
      <c r="I42" s="35" t="s">
        <v>97</v>
      </c>
      <c r="J42" s="37">
        <v>2480027</v>
      </c>
      <c r="K42" s="37">
        <v>1364015</v>
      </c>
      <c r="L42" s="35" t="s">
        <v>12</v>
      </c>
      <c r="M42" s="35" t="s">
        <v>135</v>
      </c>
      <c r="N42" s="35" t="s">
        <v>9</v>
      </c>
      <c r="O42" s="42" t="s">
        <v>184</v>
      </c>
      <c r="P42" s="42" t="s">
        <v>185</v>
      </c>
      <c r="Q42" s="42" t="s">
        <v>186</v>
      </c>
    </row>
    <row r="43" spans="2:17" s="24" customFormat="1" ht="174.75" customHeight="1" x14ac:dyDescent="0.3">
      <c r="B43" s="31">
        <v>38</v>
      </c>
      <c r="C43" s="31" t="s">
        <v>65</v>
      </c>
      <c r="D43" s="31" t="s">
        <v>53</v>
      </c>
      <c r="E43" s="31" t="s">
        <v>62</v>
      </c>
      <c r="F43" s="31" t="s">
        <v>136</v>
      </c>
      <c r="G43" s="31" t="s">
        <v>49</v>
      </c>
      <c r="H43" s="31" t="s">
        <v>13</v>
      </c>
      <c r="I43" s="31" t="s">
        <v>85</v>
      </c>
      <c r="J43" s="32">
        <v>20989134.32</v>
      </c>
      <c r="K43" s="32">
        <v>11779617</v>
      </c>
      <c r="L43" s="31" t="s">
        <v>12</v>
      </c>
      <c r="M43" s="31" t="s">
        <v>133</v>
      </c>
      <c r="N43" s="31" t="s">
        <v>9</v>
      </c>
      <c r="O43" s="39" t="s">
        <v>159</v>
      </c>
      <c r="P43" s="39" t="s">
        <v>171</v>
      </c>
      <c r="Q43" s="39" t="s">
        <v>186</v>
      </c>
    </row>
    <row r="44" spans="2:17" s="24" customFormat="1" ht="179.25" customHeight="1" x14ac:dyDescent="0.3">
      <c r="B44" s="35">
        <v>39</v>
      </c>
      <c r="C44" s="35" t="s">
        <v>65</v>
      </c>
      <c r="D44" s="35" t="s">
        <v>53</v>
      </c>
      <c r="E44" s="35" t="s">
        <v>62</v>
      </c>
      <c r="F44" s="35" t="s">
        <v>147</v>
      </c>
      <c r="G44" s="35" t="s">
        <v>49</v>
      </c>
      <c r="H44" s="35" t="s">
        <v>13</v>
      </c>
      <c r="I44" s="35" t="s">
        <v>97</v>
      </c>
      <c r="J44" s="37">
        <v>2332125.6</v>
      </c>
      <c r="K44" s="37">
        <v>1308846</v>
      </c>
      <c r="L44" s="35" t="s">
        <v>12</v>
      </c>
      <c r="M44" s="35" t="s">
        <v>135</v>
      </c>
      <c r="N44" s="35" t="s">
        <v>9</v>
      </c>
      <c r="O44" s="42" t="s">
        <v>159</v>
      </c>
      <c r="P44" s="42" t="s">
        <v>171</v>
      </c>
      <c r="Q44" s="42" t="s">
        <v>186</v>
      </c>
    </row>
    <row r="45" spans="2:17" s="24" customFormat="1" ht="165.75" customHeight="1" x14ac:dyDescent="0.3">
      <c r="B45" s="31">
        <v>40</v>
      </c>
      <c r="C45" s="31" t="s">
        <v>65</v>
      </c>
      <c r="D45" s="31" t="s">
        <v>53</v>
      </c>
      <c r="E45" s="31" t="s">
        <v>62</v>
      </c>
      <c r="F45" s="31" t="s">
        <v>137</v>
      </c>
      <c r="G45" s="31" t="s">
        <v>138</v>
      </c>
      <c r="H45" s="31" t="s">
        <v>139</v>
      </c>
      <c r="I45" s="31" t="s">
        <v>85</v>
      </c>
      <c r="J45" s="32">
        <v>3563635.74</v>
      </c>
      <c r="K45" s="32">
        <v>2000000</v>
      </c>
      <c r="L45" s="31" t="s">
        <v>12</v>
      </c>
      <c r="M45" s="31" t="s">
        <v>187</v>
      </c>
      <c r="N45" s="31" t="s">
        <v>9</v>
      </c>
      <c r="O45" s="39" t="s">
        <v>188</v>
      </c>
      <c r="P45" s="39" t="s">
        <v>189</v>
      </c>
      <c r="Q45" s="39" t="s">
        <v>190</v>
      </c>
    </row>
    <row r="46" spans="2:17" s="24" customFormat="1" ht="245.25" customHeight="1" x14ac:dyDescent="0.3">
      <c r="B46" s="31">
        <v>41</v>
      </c>
      <c r="C46" s="31" t="s">
        <v>65</v>
      </c>
      <c r="D46" s="31" t="s">
        <v>53</v>
      </c>
      <c r="E46" s="31" t="s">
        <v>63</v>
      </c>
      <c r="F46" s="31" t="s">
        <v>54</v>
      </c>
      <c r="G46" s="31" t="s">
        <v>64</v>
      </c>
      <c r="H46" s="31" t="s">
        <v>50</v>
      </c>
      <c r="I46" s="31" t="s">
        <v>67</v>
      </c>
      <c r="J46" s="32">
        <v>64306362.159999996</v>
      </c>
      <c r="K46" s="32">
        <v>54660408.439999998</v>
      </c>
      <c r="L46" s="31" t="s">
        <v>12</v>
      </c>
      <c r="M46" s="31" t="s">
        <v>77</v>
      </c>
      <c r="N46" s="31" t="s">
        <v>8</v>
      </c>
      <c r="O46" s="39" t="s">
        <v>191</v>
      </c>
      <c r="P46" s="39" t="s">
        <v>192</v>
      </c>
      <c r="Q46" s="39" t="s">
        <v>193</v>
      </c>
    </row>
    <row r="47" spans="2:17" s="24" customFormat="1" ht="261" customHeight="1" x14ac:dyDescent="0.3">
      <c r="B47" s="31">
        <v>42</v>
      </c>
      <c r="C47" s="31" t="s">
        <v>65</v>
      </c>
      <c r="D47" s="31" t="s">
        <v>53</v>
      </c>
      <c r="E47" s="31" t="s">
        <v>63</v>
      </c>
      <c r="F47" s="31" t="s">
        <v>55</v>
      </c>
      <c r="G47" s="31" t="s">
        <v>64</v>
      </c>
      <c r="H47" s="31" t="s">
        <v>50</v>
      </c>
      <c r="I47" s="31" t="s">
        <v>67</v>
      </c>
      <c r="J47" s="32">
        <v>13051475.76</v>
      </c>
      <c r="K47" s="32">
        <v>11093754.59</v>
      </c>
      <c r="L47" s="31" t="s">
        <v>12</v>
      </c>
      <c r="M47" s="31" t="s">
        <v>78</v>
      </c>
      <c r="N47" s="31" t="s">
        <v>8</v>
      </c>
      <c r="O47" s="39" t="s">
        <v>191</v>
      </c>
      <c r="P47" s="39" t="s">
        <v>192</v>
      </c>
      <c r="Q47" s="39" t="s">
        <v>193</v>
      </c>
    </row>
    <row r="48" spans="2:17" s="24" customFormat="1" ht="258.75" customHeight="1" x14ac:dyDescent="0.3">
      <c r="B48" s="31">
        <v>43</v>
      </c>
      <c r="C48" s="31" t="s">
        <v>65</v>
      </c>
      <c r="D48" s="31" t="s">
        <v>53</v>
      </c>
      <c r="E48" s="31" t="s">
        <v>63</v>
      </c>
      <c r="F48" s="31" t="s">
        <v>56</v>
      </c>
      <c r="G48" s="31" t="s">
        <v>64</v>
      </c>
      <c r="H48" s="31" t="s">
        <v>50</v>
      </c>
      <c r="I48" s="31" t="s">
        <v>67</v>
      </c>
      <c r="J48" s="32">
        <v>10729028.9</v>
      </c>
      <c r="K48" s="32">
        <v>9119674.1600000001</v>
      </c>
      <c r="L48" s="31" t="s">
        <v>12</v>
      </c>
      <c r="M48" s="31" t="s">
        <v>79</v>
      </c>
      <c r="N48" s="31" t="s">
        <v>9</v>
      </c>
      <c r="O48" s="39" t="s">
        <v>191</v>
      </c>
      <c r="P48" s="39" t="s">
        <v>192</v>
      </c>
      <c r="Q48" s="39" t="s">
        <v>193</v>
      </c>
    </row>
    <row r="49" spans="1:21" s="24" customFormat="1" ht="242.25" customHeight="1" x14ac:dyDescent="0.3">
      <c r="B49" s="35">
        <v>44</v>
      </c>
      <c r="C49" s="35" t="s">
        <v>65</v>
      </c>
      <c r="D49" s="35" t="s">
        <v>53</v>
      </c>
      <c r="E49" s="35" t="s">
        <v>63</v>
      </c>
      <c r="F49" s="35" t="s">
        <v>140</v>
      </c>
      <c r="G49" s="35" t="s">
        <v>64</v>
      </c>
      <c r="H49" s="35" t="s">
        <v>50</v>
      </c>
      <c r="I49" s="35" t="s">
        <v>194</v>
      </c>
      <c r="J49" s="37">
        <v>8923002</v>
      </c>
      <c r="K49" s="37">
        <v>7739338</v>
      </c>
      <c r="L49" s="35" t="s">
        <v>12</v>
      </c>
      <c r="M49" s="35" t="s">
        <v>196</v>
      </c>
      <c r="N49" s="35" t="s">
        <v>8</v>
      </c>
      <c r="O49" s="42" t="s">
        <v>188</v>
      </c>
      <c r="P49" s="42" t="s">
        <v>189</v>
      </c>
      <c r="Q49" s="42" t="s">
        <v>190</v>
      </c>
    </row>
    <row r="50" spans="1:21" s="24" customFormat="1" ht="242.25" customHeight="1" x14ac:dyDescent="0.3">
      <c r="B50" s="35">
        <v>45</v>
      </c>
      <c r="C50" s="35" t="s">
        <v>65</v>
      </c>
      <c r="D50" s="35" t="s">
        <v>53</v>
      </c>
      <c r="E50" s="35" t="s">
        <v>63</v>
      </c>
      <c r="F50" s="35" t="s">
        <v>140</v>
      </c>
      <c r="G50" s="35" t="s">
        <v>64</v>
      </c>
      <c r="H50" s="35" t="s">
        <v>50</v>
      </c>
      <c r="I50" s="35" t="s">
        <v>168</v>
      </c>
      <c r="J50" s="37">
        <v>3252723</v>
      </c>
      <c r="K50" s="37">
        <v>2821240</v>
      </c>
      <c r="L50" s="35" t="s">
        <v>12</v>
      </c>
      <c r="M50" s="35" t="s">
        <v>195</v>
      </c>
      <c r="N50" s="35" t="s">
        <v>9</v>
      </c>
      <c r="O50" s="42" t="s">
        <v>188</v>
      </c>
      <c r="P50" s="42" t="s">
        <v>189</v>
      </c>
      <c r="Q50" s="42" t="s">
        <v>190</v>
      </c>
    </row>
    <row r="51" spans="1:21" s="24" customFormat="1" ht="172.5" customHeight="1" x14ac:dyDescent="0.3">
      <c r="B51" s="31">
        <v>46</v>
      </c>
      <c r="C51" s="31" t="s">
        <v>65</v>
      </c>
      <c r="D51" s="31" t="s">
        <v>53</v>
      </c>
      <c r="E51" s="31" t="s">
        <v>200</v>
      </c>
      <c r="F51" s="31" t="s">
        <v>57</v>
      </c>
      <c r="G51" s="31" t="s">
        <v>75</v>
      </c>
      <c r="H51" s="31" t="s">
        <v>51</v>
      </c>
      <c r="I51" s="31" t="s">
        <v>67</v>
      </c>
      <c r="J51" s="32">
        <v>45104717</v>
      </c>
      <c r="K51" s="32">
        <v>39121438</v>
      </c>
      <c r="L51" s="31" t="s">
        <v>12</v>
      </c>
      <c r="M51" s="31" t="s">
        <v>58</v>
      </c>
      <c r="N51" s="31" t="s">
        <v>9</v>
      </c>
      <c r="O51" s="39" t="s">
        <v>201</v>
      </c>
      <c r="P51" s="39" t="s">
        <v>202</v>
      </c>
      <c r="Q51" s="39" t="s">
        <v>203</v>
      </c>
    </row>
    <row r="52" spans="1:21" s="24" customFormat="1" ht="176.25" customHeight="1" x14ac:dyDescent="0.3">
      <c r="B52" s="35">
        <v>47</v>
      </c>
      <c r="C52" s="35" t="s">
        <v>65</v>
      </c>
      <c r="D52" s="35" t="s">
        <v>53</v>
      </c>
      <c r="E52" s="35" t="s">
        <v>200</v>
      </c>
      <c r="F52" s="35" t="s">
        <v>141</v>
      </c>
      <c r="G52" s="35" t="s">
        <v>75</v>
      </c>
      <c r="H52" s="35" t="s">
        <v>51</v>
      </c>
      <c r="I52" s="35" t="s">
        <v>97</v>
      </c>
      <c r="J52" s="37">
        <v>12594123</v>
      </c>
      <c r="K52" s="37">
        <v>10923474</v>
      </c>
      <c r="L52" s="35" t="s">
        <v>12</v>
      </c>
      <c r="M52" s="35" t="s">
        <v>142</v>
      </c>
      <c r="N52" s="35" t="s">
        <v>9</v>
      </c>
      <c r="O52" s="42" t="s">
        <v>188</v>
      </c>
      <c r="P52" s="42" t="s">
        <v>189</v>
      </c>
      <c r="Q52" s="42" t="s">
        <v>190</v>
      </c>
    </row>
    <row r="53" spans="1:21" s="29" customFormat="1" ht="75.75" customHeight="1" x14ac:dyDescent="0.3">
      <c r="A53" s="27"/>
      <c r="B53" s="44"/>
      <c r="C53" s="44"/>
      <c r="D53" s="44"/>
      <c r="E53" s="45"/>
      <c r="F53" s="46"/>
      <c r="G53" s="46" t="s">
        <v>10</v>
      </c>
      <c r="H53" s="47"/>
      <c r="I53" s="46"/>
      <c r="J53" s="48">
        <f>SUM(J6:J52)</f>
        <v>781352153.64823544</v>
      </c>
      <c r="K53" s="48">
        <f>SUM(K6:K52)</f>
        <v>654014290.30999994</v>
      </c>
      <c r="L53" s="46"/>
      <c r="M53" s="44"/>
      <c r="N53" s="49"/>
      <c r="O53" s="49"/>
      <c r="P53" s="50"/>
      <c r="Q53" s="51"/>
      <c r="R53" s="28"/>
      <c r="S53" s="28"/>
      <c r="T53" s="28"/>
      <c r="U53" s="28"/>
    </row>
    <row r="55" spans="1:21" ht="50.1" customHeight="1" x14ac:dyDescent="0.3">
      <c r="B55" s="55" t="s">
        <v>230</v>
      </c>
      <c r="C55" s="55"/>
      <c r="D55" s="55"/>
      <c r="E55" s="55"/>
      <c r="F55" s="55"/>
      <c r="G55" s="55"/>
      <c r="H55" s="55"/>
      <c r="I55" s="55"/>
      <c r="J55" s="55"/>
      <c r="K55" s="55"/>
      <c r="L55" s="55"/>
      <c r="M55" s="55"/>
      <c r="N55" s="55"/>
      <c r="O55" s="55"/>
      <c r="P55" s="55"/>
      <c r="Q55" s="55"/>
    </row>
  </sheetData>
  <autoFilter ref="A5:Q53" xr:uid="{00000000-0009-0000-0000-000000000000}"/>
  <mergeCells count="18">
    <mergeCell ref="P4:P5"/>
    <mergeCell ref="J4:J5"/>
    <mergeCell ref="B55:Q55"/>
    <mergeCell ref="K4:K5"/>
    <mergeCell ref="B2:H2"/>
    <mergeCell ref="Q4:Q5"/>
    <mergeCell ref="L4:L5"/>
    <mergeCell ref="B4:B5"/>
    <mergeCell ref="C4:C5"/>
    <mergeCell ref="D4:D5"/>
    <mergeCell ref="E4:E5"/>
    <mergeCell ref="F4:F5"/>
    <mergeCell ref="G4:G5"/>
    <mergeCell ref="H4:H5"/>
    <mergeCell ref="I4:I5"/>
    <mergeCell ref="M4:M5"/>
    <mergeCell ref="N4:N5"/>
    <mergeCell ref="O4:O5"/>
  </mergeCells>
  <phoneticPr fontId="13" type="noConversion"/>
  <pageMargins left="0.31496062992125984" right="0.31496062992125984" top="0.74803149606299213" bottom="0.74803149606299213" header="0.31496062992125984" footer="0.31496062992125984"/>
  <pageSetup paperSize="8" scale="2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F21"/>
  <sheetViews>
    <sheetView workbookViewId="0">
      <selection activeCell="E5" sqref="E5:F5"/>
    </sheetView>
  </sheetViews>
  <sheetFormatPr defaultColWidth="8.88671875" defaultRowHeight="14.4" x14ac:dyDescent="0.3"/>
  <cols>
    <col min="2" max="3" width="21.44140625" customWidth="1"/>
    <col min="4" max="4" width="23" customWidth="1"/>
    <col min="5" max="5" width="23.109375" bestFit="1" customWidth="1"/>
    <col min="6" max="6" width="27.6640625" customWidth="1"/>
  </cols>
  <sheetData>
    <row r="2" spans="2:6" ht="36" x14ac:dyDescent="0.3">
      <c r="B2" s="5" t="s">
        <v>2</v>
      </c>
      <c r="C2" s="5" t="s">
        <v>33</v>
      </c>
      <c r="D2" s="6" t="s">
        <v>32</v>
      </c>
      <c r="E2" s="6" t="s">
        <v>35</v>
      </c>
      <c r="F2" s="6" t="s">
        <v>34</v>
      </c>
    </row>
    <row r="3" spans="2:6" ht="18" x14ac:dyDescent="0.3">
      <c r="B3" s="3" t="s">
        <v>17</v>
      </c>
      <c r="C3" s="3"/>
      <c r="D3" s="4"/>
      <c r="E3" s="11"/>
      <c r="F3" s="11"/>
    </row>
    <row r="4" spans="2:6" ht="18" x14ac:dyDescent="0.3">
      <c r="B4" s="3" t="s">
        <v>18</v>
      </c>
      <c r="C4" s="3"/>
      <c r="D4" s="4"/>
      <c r="E4" s="11"/>
      <c r="F4" s="11"/>
    </row>
    <row r="5" spans="2:6" ht="18" x14ac:dyDescent="0.3">
      <c r="B5" s="3" t="s">
        <v>11</v>
      </c>
      <c r="C5" s="3"/>
      <c r="D5" s="4"/>
      <c r="E5" s="11"/>
      <c r="F5" s="11"/>
    </row>
    <row r="6" spans="2:6" ht="18" x14ac:dyDescent="0.3">
      <c r="B6" s="3" t="s">
        <v>19</v>
      </c>
      <c r="C6" s="3"/>
      <c r="D6" s="4"/>
      <c r="E6" s="11"/>
      <c r="F6" s="11"/>
    </row>
    <row r="7" spans="2:6" ht="18" x14ac:dyDescent="0.3">
      <c r="B7" s="3" t="s">
        <v>20</v>
      </c>
      <c r="C7" s="12"/>
      <c r="D7" s="13"/>
      <c r="E7" s="14"/>
      <c r="F7" s="14"/>
    </row>
    <row r="8" spans="2:6" ht="18" x14ac:dyDescent="0.3">
      <c r="B8" s="3" t="s">
        <v>21</v>
      </c>
      <c r="C8" s="3"/>
      <c r="D8" s="4"/>
      <c r="E8" s="11"/>
      <c r="F8" s="11"/>
    </row>
    <row r="9" spans="2:6" ht="18" x14ac:dyDescent="0.3">
      <c r="B9" s="3" t="s">
        <v>22</v>
      </c>
      <c r="C9" s="3"/>
      <c r="D9" s="4"/>
      <c r="E9" s="11"/>
      <c r="F9" s="11"/>
    </row>
    <row r="10" spans="2:6" ht="18" x14ac:dyDescent="0.3">
      <c r="B10" s="3" t="s">
        <v>23</v>
      </c>
      <c r="C10" s="3"/>
      <c r="D10" s="4"/>
      <c r="E10" s="11"/>
      <c r="F10" s="11"/>
    </row>
    <row r="11" spans="2:6" ht="18" x14ac:dyDescent="0.3">
      <c r="B11" s="7" t="s">
        <v>14</v>
      </c>
      <c r="C11" s="7">
        <f>SUM(C3:C10)</f>
        <v>0</v>
      </c>
      <c r="D11" s="7">
        <f t="shared" ref="D11:F11" si="0">SUM(D3:D10)</f>
        <v>0</v>
      </c>
      <c r="E11" s="7">
        <f t="shared" si="0"/>
        <v>0</v>
      </c>
      <c r="F11" s="7">
        <f t="shared" si="0"/>
        <v>0</v>
      </c>
    </row>
    <row r="12" spans="2:6" ht="18" x14ac:dyDescent="0.3">
      <c r="B12" s="3" t="s">
        <v>24</v>
      </c>
      <c r="C12" s="3"/>
      <c r="D12" s="4"/>
      <c r="E12" s="9"/>
      <c r="F12" s="9"/>
    </row>
    <row r="13" spans="2:6" ht="18" x14ac:dyDescent="0.3">
      <c r="B13" s="3" t="s">
        <v>25</v>
      </c>
      <c r="C13" s="3"/>
      <c r="D13" s="4"/>
      <c r="E13" s="9"/>
      <c r="F13" s="9"/>
    </row>
    <row r="14" spans="2:6" ht="18" x14ac:dyDescent="0.3">
      <c r="B14" s="3" t="s">
        <v>30</v>
      </c>
      <c r="C14" s="3"/>
      <c r="D14" s="4"/>
      <c r="E14" s="9"/>
      <c r="F14" s="9"/>
    </row>
    <row r="15" spans="2:6" ht="18" x14ac:dyDescent="0.3">
      <c r="B15" s="3" t="s">
        <v>26</v>
      </c>
      <c r="C15" s="3"/>
      <c r="D15" s="4"/>
      <c r="E15" s="9"/>
      <c r="F15" s="9"/>
    </row>
    <row r="16" spans="2:6" ht="18" x14ac:dyDescent="0.3">
      <c r="B16" s="3" t="s">
        <v>27</v>
      </c>
      <c r="C16" s="3"/>
      <c r="D16" s="4"/>
      <c r="E16" s="9"/>
      <c r="F16" s="9"/>
    </row>
    <row r="17" spans="2:6" ht="18" x14ac:dyDescent="0.3">
      <c r="B17" s="3" t="s">
        <v>15</v>
      </c>
      <c r="C17" s="3"/>
      <c r="D17" s="4"/>
      <c r="E17" s="9"/>
      <c r="F17" s="9"/>
    </row>
    <row r="18" spans="2:6" ht="18" x14ac:dyDescent="0.3">
      <c r="B18" s="3" t="s">
        <v>28</v>
      </c>
      <c r="C18" s="3"/>
      <c r="D18" s="4"/>
      <c r="E18" s="9"/>
      <c r="F18" s="9"/>
    </row>
    <row r="19" spans="2:6" ht="18" x14ac:dyDescent="0.3">
      <c r="B19" s="3" t="s">
        <v>29</v>
      </c>
      <c r="C19" s="3"/>
      <c r="D19" s="4"/>
      <c r="E19" s="9"/>
      <c r="F19" s="9"/>
    </row>
    <row r="20" spans="2:6" ht="18" x14ac:dyDescent="0.3">
      <c r="B20" s="7" t="s">
        <v>31</v>
      </c>
      <c r="C20" s="10">
        <f t="shared" ref="C20:D20" si="1">SUM(C12:C19)</f>
        <v>0</v>
      </c>
      <c r="D20" s="10">
        <f t="shared" si="1"/>
        <v>0</v>
      </c>
      <c r="E20" s="10">
        <f>SUM(E12:E19)</f>
        <v>0</v>
      </c>
      <c r="F20" s="10">
        <f>SUM(F12:F19)</f>
        <v>0</v>
      </c>
    </row>
    <row r="21" spans="2:6" ht="18" x14ac:dyDescent="0.3">
      <c r="B21" s="8" t="s">
        <v>10</v>
      </c>
      <c r="C21" s="15">
        <f>C11+C20</f>
        <v>0</v>
      </c>
      <c r="D21" s="15">
        <f t="shared" ref="D21:F21" si="2">D11+D20</f>
        <v>0</v>
      </c>
      <c r="E21" s="15">
        <f t="shared" si="2"/>
        <v>0</v>
      </c>
      <c r="F21" s="15">
        <f t="shared" si="2"/>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H39"/>
  <sheetViews>
    <sheetView topLeftCell="A6" workbookViewId="0">
      <selection activeCell="I13" sqref="I13"/>
    </sheetView>
  </sheetViews>
  <sheetFormatPr defaultColWidth="8.88671875" defaultRowHeight="14.4" x14ac:dyDescent="0.3"/>
  <cols>
    <col min="1" max="1" width="13.109375" customWidth="1"/>
    <col min="2" max="2" width="26.33203125" customWidth="1"/>
    <col min="3" max="3" width="27" customWidth="1"/>
    <col min="4" max="5" width="16.33203125" bestFit="1" customWidth="1"/>
    <col min="6" max="6" width="13.109375" customWidth="1"/>
    <col min="7" max="7" width="40" customWidth="1"/>
    <col min="8" max="8" width="38" customWidth="1"/>
    <col min="9" max="9" width="32.44140625" customWidth="1"/>
    <col min="10" max="21" width="16.33203125" bestFit="1" customWidth="1"/>
    <col min="22" max="22" width="11.33203125" bestFit="1" customWidth="1"/>
  </cols>
  <sheetData>
    <row r="3" spans="1:3" x14ac:dyDescent="0.3">
      <c r="A3" s="1" t="s">
        <v>36</v>
      </c>
      <c r="B3" t="s">
        <v>38</v>
      </c>
      <c r="C3" t="s">
        <v>39</v>
      </c>
    </row>
    <row r="4" spans="1:3" x14ac:dyDescent="0.3">
      <c r="A4" s="2" t="s">
        <v>29</v>
      </c>
      <c r="B4">
        <v>5</v>
      </c>
      <c r="C4">
        <v>5</v>
      </c>
    </row>
    <row r="5" spans="1:3" x14ac:dyDescent="0.3">
      <c r="A5" s="2" t="s">
        <v>30</v>
      </c>
      <c r="B5">
        <v>20</v>
      </c>
      <c r="C5">
        <v>20</v>
      </c>
    </row>
    <row r="6" spans="1:3" x14ac:dyDescent="0.3">
      <c r="A6" s="2" t="s">
        <v>15</v>
      </c>
      <c r="B6">
        <v>16</v>
      </c>
      <c r="C6">
        <v>16</v>
      </c>
    </row>
    <row r="7" spans="1:3" x14ac:dyDescent="0.3">
      <c r="A7" s="2" t="s">
        <v>26</v>
      </c>
      <c r="B7">
        <v>59</v>
      </c>
      <c r="C7">
        <v>32</v>
      </c>
    </row>
    <row r="8" spans="1:3" x14ac:dyDescent="0.3">
      <c r="A8" s="2" t="s">
        <v>27</v>
      </c>
      <c r="B8">
        <v>28</v>
      </c>
      <c r="C8">
        <v>12</v>
      </c>
    </row>
    <row r="9" spans="1:3" x14ac:dyDescent="0.3">
      <c r="A9" s="2" t="s">
        <v>23</v>
      </c>
      <c r="B9">
        <v>28</v>
      </c>
      <c r="C9">
        <v>22</v>
      </c>
    </row>
    <row r="10" spans="1:3" x14ac:dyDescent="0.3">
      <c r="A10" s="2" t="s">
        <v>22</v>
      </c>
      <c r="B10">
        <v>35</v>
      </c>
      <c r="C10">
        <v>31</v>
      </c>
    </row>
    <row r="11" spans="1:3" x14ac:dyDescent="0.3">
      <c r="A11" s="2" t="s">
        <v>17</v>
      </c>
      <c r="B11">
        <v>40</v>
      </c>
      <c r="C11">
        <v>17</v>
      </c>
    </row>
    <row r="12" spans="1:3" x14ac:dyDescent="0.3">
      <c r="A12" s="2" t="s">
        <v>21</v>
      </c>
      <c r="B12">
        <v>45</v>
      </c>
      <c r="C12">
        <v>45</v>
      </c>
    </row>
    <row r="13" spans="1:3" x14ac:dyDescent="0.3">
      <c r="A13" s="2" t="s">
        <v>11</v>
      </c>
      <c r="B13">
        <v>25</v>
      </c>
      <c r="C13">
        <v>24</v>
      </c>
    </row>
    <row r="14" spans="1:3" x14ac:dyDescent="0.3">
      <c r="A14" s="2" t="s">
        <v>18</v>
      </c>
      <c r="B14">
        <v>57</v>
      </c>
      <c r="C14">
        <v>53</v>
      </c>
    </row>
    <row r="15" spans="1:3" x14ac:dyDescent="0.3">
      <c r="A15" s="2" t="s">
        <v>19</v>
      </c>
      <c r="B15">
        <v>29</v>
      </c>
      <c r="C15">
        <v>26</v>
      </c>
    </row>
    <row r="16" spans="1:3" x14ac:dyDescent="0.3">
      <c r="A16" s="2" t="s">
        <v>25</v>
      </c>
      <c r="B16">
        <v>97</v>
      </c>
      <c r="C16">
        <v>63</v>
      </c>
    </row>
    <row r="17" spans="1:8" x14ac:dyDescent="0.3">
      <c r="A17" s="2" t="s">
        <v>28</v>
      </c>
      <c r="B17">
        <v>15</v>
      </c>
      <c r="C17">
        <v>15</v>
      </c>
    </row>
    <row r="18" spans="1:8" x14ac:dyDescent="0.3">
      <c r="A18" s="2" t="s">
        <v>20</v>
      </c>
    </row>
    <row r="19" spans="1:8" x14ac:dyDescent="0.3">
      <c r="A19" s="2" t="s">
        <v>24</v>
      </c>
      <c r="B19">
        <v>94</v>
      </c>
      <c r="C19">
        <v>94</v>
      </c>
    </row>
    <row r="20" spans="1:8" x14ac:dyDescent="0.3">
      <c r="A20" s="2" t="s">
        <v>37</v>
      </c>
      <c r="B20">
        <v>593</v>
      </c>
      <c r="C20">
        <v>475</v>
      </c>
    </row>
    <row r="22" spans="1:8" x14ac:dyDescent="0.3">
      <c r="F22" s="1" t="s">
        <v>36</v>
      </c>
      <c r="G22" t="s">
        <v>42</v>
      </c>
      <c r="H22" t="s">
        <v>43</v>
      </c>
    </row>
    <row r="23" spans="1:8" x14ac:dyDescent="0.3">
      <c r="F23" s="2" t="s">
        <v>29</v>
      </c>
      <c r="G23" s="16">
        <v>959.43086400000004</v>
      </c>
      <c r="H23" s="16">
        <v>457.48787299999998</v>
      </c>
    </row>
    <row r="24" spans="1:8" x14ac:dyDescent="0.3">
      <c r="F24" s="2" t="s">
        <v>30</v>
      </c>
      <c r="G24" s="16">
        <v>1953.4533220000001</v>
      </c>
      <c r="H24" s="16">
        <v>1464.0072379999999</v>
      </c>
    </row>
    <row r="25" spans="1:8" x14ac:dyDescent="0.3">
      <c r="F25" s="2" t="s">
        <v>15</v>
      </c>
      <c r="G25" s="16">
        <v>5254.2033190000002</v>
      </c>
      <c r="H25" s="16">
        <v>4044.0736459999998</v>
      </c>
    </row>
    <row r="26" spans="1:8" x14ac:dyDescent="0.3">
      <c r="F26" s="2" t="s">
        <v>26</v>
      </c>
      <c r="G26" s="16">
        <v>1913.53927862975</v>
      </c>
      <c r="H26" s="16">
        <v>1559.902728</v>
      </c>
    </row>
    <row r="27" spans="1:8" x14ac:dyDescent="0.3">
      <c r="F27" s="2" t="s">
        <v>27</v>
      </c>
      <c r="G27" s="16">
        <v>1128.1608819999999</v>
      </c>
      <c r="H27" s="16">
        <v>880.83</v>
      </c>
    </row>
    <row r="28" spans="1:8" x14ac:dyDescent="0.3">
      <c r="F28" s="2" t="s">
        <v>23</v>
      </c>
      <c r="G28" s="16">
        <v>1298.1652005000001</v>
      </c>
      <c r="H28" s="16">
        <v>519.26607960000001</v>
      </c>
    </row>
    <row r="29" spans="1:8" x14ac:dyDescent="0.3">
      <c r="F29" s="2" t="s">
        <v>22</v>
      </c>
      <c r="G29" s="16">
        <v>1245.36919464882</v>
      </c>
      <c r="H29" s="16">
        <v>1033.840453</v>
      </c>
    </row>
    <row r="30" spans="1:8" x14ac:dyDescent="0.3">
      <c r="F30" s="2" t="s">
        <v>17</v>
      </c>
      <c r="G30" s="16">
        <v>958.8</v>
      </c>
      <c r="H30" s="16">
        <v>797.14</v>
      </c>
    </row>
    <row r="31" spans="1:8" x14ac:dyDescent="0.3">
      <c r="F31" s="2" t="s">
        <v>21</v>
      </c>
      <c r="G31" s="16">
        <v>1312.4111618499999</v>
      </c>
      <c r="H31" s="16">
        <v>1092.579518</v>
      </c>
    </row>
    <row r="32" spans="1:8" x14ac:dyDescent="0.3">
      <c r="F32" s="2" t="s">
        <v>11</v>
      </c>
      <c r="G32" s="16">
        <v>1292.5776103399999</v>
      </c>
      <c r="H32" s="16">
        <v>1070.5328149239999</v>
      </c>
    </row>
    <row r="33" spans="6:8" x14ac:dyDescent="0.3">
      <c r="F33" s="2" t="s">
        <v>18</v>
      </c>
      <c r="G33" s="16">
        <v>1273.0753087058799</v>
      </c>
      <c r="H33" s="16">
        <v>1055.4144510000001</v>
      </c>
    </row>
    <row r="34" spans="6:8" x14ac:dyDescent="0.3">
      <c r="F34" s="2" t="s">
        <v>19</v>
      </c>
      <c r="G34" s="16">
        <v>1093.3688629999999</v>
      </c>
      <c r="H34" s="16">
        <v>910.62470499999995</v>
      </c>
    </row>
    <row r="35" spans="6:8" x14ac:dyDescent="0.3">
      <c r="F35" s="2" t="s">
        <v>25</v>
      </c>
      <c r="G35" s="16">
        <v>5470.8015566496697</v>
      </c>
      <c r="H35" s="16">
        <v>1955.51239259</v>
      </c>
    </row>
    <row r="36" spans="6:8" x14ac:dyDescent="0.3">
      <c r="F36" s="2" t="s">
        <v>28</v>
      </c>
      <c r="G36" s="16">
        <v>9626.2365348799995</v>
      </c>
      <c r="H36" s="16">
        <v>4650.5153259999997</v>
      </c>
    </row>
    <row r="37" spans="6:8" x14ac:dyDescent="0.3">
      <c r="F37" s="2" t="s">
        <v>20</v>
      </c>
      <c r="G37" s="16"/>
      <c r="H37" s="16"/>
    </row>
    <row r="38" spans="6:8" x14ac:dyDescent="0.3">
      <c r="F38" s="2" t="s">
        <v>24</v>
      </c>
      <c r="G38" s="16">
        <v>2530.738057</v>
      </c>
      <c r="H38" s="16">
        <v>2139.7155298100001</v>
      </c>
    </row>
    <row r="39" spans="6:8" x14ac:dyDescent="0.3">
      <c r="F39" s="2" t="s">
        <v>37</v>
      </c>
      <c r="G39" s="16">
        <v>37310.331153204119</v>
      </c>
      <c r="H39" s="16">
        <v>23631.442754924003</v>
      </c>
    </row>
  </sheetData>
  <pageMargins left="0.7" right="0.7" top="0.75" bottom="0.75" header="0.3" footer="0.3"/>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18"/>
  <sheetViews>
    <sheetView workbookViewId="0">
      <selection activeCell="B18" sqref="B18:E20"/>
    </sheetView>
  </sheetViews>
  <sheetFormatPr defaultColWidth="8.88671875" defaultRowHeight="14.4" x14ac:dyDescent="0.3"/>
  <cols>
    <col min="1" max="1" width="20.109375" customWidth="1"/>
    <col min="2" max="2" width="19.44140625" customWidth="1"/>
    <col min="3" max="3" width="22.88671875" customWidth="1"/>
    <col min="4" max="4" width="32.6640625" customWidth="1"/>
    <col min="5" max="5" width="32.109375" customWidth="1"/>
  </cols>
  <sheetData>
    <row r="1" spans="1:5" ht="36" x14ac:dyDescent="0.3">
      <c r="A1" s="5" t="s">
        <v>2</v>
      </c>
      <c r="B1" s="5" t="s">
        <v>33</v>
      </c>
      <c r="C1" s="6" t="s">
        <v>32</v>
      </c>
      <c r="D1" s="6" t="s">
        <v>41</v>
      </c>
      <c r="E1" s="6" t="s">
        <v>40</v>
      </c>
    </row>
    <row r="2" spans="1:5" ht="18" x14ac:dyDescent="0.3">
      <c r="A2" s="3" t="s">
        <v>17</v>
      </c>
      <c r="B2" s="3">
        <v>40</v>
      </c>
      <c r="C2" s="4">
        <v>17</v>
      </c>
      <c r="D2" s="11">
        <f>958800000/1000000</f>
        <v>958.8</v>
      </c>
      <c r="E2" s="11">
        <f>797140000/1000000</f>
        <v>797.14</v>
      </c>
    </row>
    <row r="3" spans="1:5" ht="18" x14ac:dyDescent="0.3">
      <c r="A3" s="3" t="s">
        <v>18</v>
      </c>
      <c r="B3" s="3">
        <v>57</v>
      </c>
      <c r="C3" s="4">
        <v>53</v>
      </c>
      <c r="D3" s="11">
        <f>1273075308.70588/1000000</f>
        <v>1273.0753087058799</v>
      </c>
      <c r="E3" s="11">
        <f>1055414451/1000000</f>
        <v>1055.4144510000001</v>
      </c>
    </row>
    <row r="4" spans="1:5" ht="18" x14ac:dyDescent="0.3">
      <c r="A4" s="3" t="s">
        <v>11</v>
      </c>
      <c r="B4" s="3">
        <v>25</v>
      </c>
      <c r="C4" s="4">
        <v>24</v>
      </c>
      <c r="D4" s="11">
        <f>1292577610.34/1000000</f>
        <v>1292.5776103399999</v>
      </c>
      <c r="E4" s="11">
        <f>1070532814.924/1000000</f>
        <v>1070.5328149239999</v>
      </c>
    </row>
    <row r="5" spans="1:5" ht="18" x14ac:dyDescent="0.3">
      <c r="A5" s="3" t="s">
        <v>19</v>
      </c>
      <c r="B5" s="3">
        <v>29</v>
      </c>
      <c r="C5" s="4">
        <v>26</v>
      </c>
      <c r="D5" s="11">
        <f>1093368863/1000000</f>
        <v>1093.3688629999999</v>
      </c>
      <c r="E5" s="11">
        <f>910624705/1000000</f>
        <v>910.62470499999995</v>
      </c>
    </row>
    <row r="6" spans="1:5" ht="18" x14ac:dyDescent="0.3">
      <c r="A6" s="3" t="s">
        <v>20</v>
      </c>
      <c r="B6" s="12"/>
      <c r="C6" s="13"/>
      <c r="D6" s="14"/>
      <c r="E6" s="14"/>
    </row>
    <row r="7" spans="1:5" ht="18" x14ac:dyDescent="0.3">
      <c r="A7" s="3" t="s">
        <v>21</v>
      </c>
      <c r="B7" s="3">
        <v>45</v>
      </c>
      <c r="C7" s="4">
        <v>45</v>
      </c>
      <c r="D7" s="11">
        <f>1312411161.85/1000000</f>
        <v>1312.4111618499999</v>
      </c>
      <c r="E7" s="11">
        <f>1092579518/1000000</f>
        <v>1092.579518</v>
      </c>
    </row>
    <row r="8" spans="1:5" ht="18" x14ac:dyDescent="0.3">
      <c r="A8" s="3" t="s">
        <v>22</v>
      </c>
      <c r="B8" s="3">
        <v>35</v>
      </c>
      <c r="C8" s="4">
        <v>31</v>
      </c>
      <c r="D8" s="11">
        <f>1245369194.64882/1000000</f>
        <v>1245.36919464882</v>
      </c>
      <c r="E8" s="11">
        <f>1033840453/1000000</f>
        <v>1033.840453</v>
      </c>
    </row>
    <row r="9" spans="1:5" ht="18" x14ac:dyDescent="0.3">
      <c r="A9" s="3" t="s">
        <v>23</v>
      </c>
      <c r="B9" s="3">
        <v>28</v>
      </c>
      <c r="C9" s="4">
        <v>22</v>
      </c>
      <c r="D9" s="11">
        <f>1298165200.5/1000000</f>
        <v>1298.1652005000001</v>
      </c>
      <c r="E9" s="11">
        <f>519266079.6/1000000</f>
        <v>519.26607960000001</v>
      </c>
    </row>
    <row r="10" spans="1:5" ht="18" x14ac:dyDescent="0.3">
      <c r="A10" s="3" t="s">
        <v>24</v>
      </c>
      <c r="B10" s="3">
        <v>94</v>
      </c>
      <c r="C10" s="4">
        <v>94</v>
      </c>
      <c r="D10" s="11">
        <f>2530738057/1000000</f>
        <v>2530.738057</v>
      </c>
      <c r="E10" s="11">
        <f>2139715529.81/1000000</f>
        <v>2139.7155298100001</v>
      </c>
    </row>
    <row r="11" spans="1:5" ht="18" x14ac:dyDescent="0.3">
      <c r="A11" s="3" t="s">
        <v>25</v>
      </c>
      <c r="B11" s="3">
        <v>97</v>
      </c>
      <c r="C11" s="4">
        <v>63</v>
      </c>
      <c r="D11" s="11">
        <f>5470801556.64967/1000000</f>
        <v>5470.8015566496697</v>
      </c>
      <c r="E11" s="11">
        <f>1955512392.59/1000000</f>
        <v>1955.51239259</v>
      </c>
    </row>
    <row r="12" spans="1:5" ht="18" x14ac:dyDescent="0.3">
      <c r="A12" s="3" t="s">
        <v>30</v>
      </c>
      <c r="B12" s="3">
        <v>20</v>
      </c>
      <c r="C12" s="4">
        <v>20</v>
      </c>
      <c r="D12" s="11">
        <f>1953453322/1000000</f>
        <v>1953.4533220000001</v>
      </c>
      <c r="E12" s="11">
        <f>1464007238/1000000</f>
        <v>1464.0072379999999</v>
      </c>
    </row>
    <row r="13" spans="1:5" ht="18" x14ac:dyDescent="0.3">
      <c r="A13" s="3" t="s">
        <v>26</v>
      </c>
      <c r="B13" s="3">
        <v>59</v>
      </c>
      <c r="C13" s="4">
        <v>32</v>
      </c>
      <c r="D13" s="11">
        <f>1913539278.62975/1000000</f>
        <v>1913.53927862975</v>
      </c>
      <c r="E13" s="11">
        <f>1559902728/1000000</f>
        <v>1559.902728</v>
      </c>
    </row>
    <row r="14" spans="1:5" ht="18" x14ac:dyDescent="0.3">
      <c r="A14" s="3" t="s">
        <v>27</v>
      </c>
      <c r="B14" s="3">
        <v>28</v>
      </c>
      <c r="C14" s="4">
        <v>12</v>
      </c>
      <c r="D14" s="11">
        <f>1128160882/1000000</f>
        <v>1128.1608819999999</v>
      </c>
      <c r="E14" s="11">
        <f>880830000/1000000</f>
        <v>880.83</v>
      </c>
    </row>
    <row r="15" spans="1:5" ht="18" x14ac:dyDescent="0.3">
      <c r="A15" s="3" t="s">
        <v>15</v>
      </c>
      <c r="B15" s="3">
        <v>16</v>
      </c>
      <c r="C15" s="4">
        <v>16</v>
      </c>
      <c r="D15" s="11">
        <f>5254203319/1000000</f>
        <v>5254.2033190000002</v>
      </c>
      <c r="E15" s="11">
        <f>4044073646/1000000</f>
        <v>4044.0736459999998</v>
      </c>
    </row>
    <row r="16" spans="1:5" ht="18" x14ac:dyDescent="0.3">
      <c r="A16" s="3" t="s">
        <v>28</v>
      </c>
      <c r="B16" s="3">
        <v>15</v>
      </c>
      <c r="C16" s="4">
        <v>15</v>
      </c>
      <c r="D16" s="11">
        <f>9626236534.88/1000000</f>
        <v>9626.2365348799995</v>
      </c>
      <c r="E16" s="11">
        <f>4650515326/1000000</f>
        <v>4650.5153259999997</v>
      </c>
    </row>
    <row r="17" spans="1:5" ht="18" x14ac:dyDescent="0.3">
      <c r="A17" s="3" t="s">
        <v>29</v>
      </c>
      <c r="B17" s="3">
        <v>5</v>
      </c>
      <c r="C17" s="4">
        <v>5</v>
      </c>
      <c r="D17" s="11">
        <f>959430864/1000000</f>
        <v>959.43086400000004</v>
      </c>
      <c r="E17" s="11">
        <f>457487873/1000000</f>
        <v>457.48787299999998</v>
      </c>
    </row>
    <row r="18" spans="1:5" ht="18" x14ac:dyDescent="0.3">
      <c r="A18" s="8" t="s">
        <v>10</v>
      </c>
      <c r="B18" s="15">
        <f>SUM(B2:B17)</f>
        <v>593</v>
      </c>
      <c r="C18" s="15">
        <f t="shared" ref="C18:E18" si="0">SUM(C2:C17)</f>
        <v>475</v>
      </c>
      <c r="D18" s="15">
        <f t="shared" si="0"/>
        <v>37310.331153204119</v>
      </c>
      <c r="E18" s="15">
        <f t="shared" si="0"/>
        <v>23631.442754923999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Apeluri PR SE anul 2025</vt:lpstr>
      <vt:lpstr>Centralizator 2023</vt:lpstr>
      <vt:lpstr>Sheet1Pivot chart 0</vt:lpstr>
      <vt:lpstr>Sheet9</vt:lpstr>
      <vt:lpstr>'Apeluri PR SE anul 2025'!Print_Area</vt:lpstr>
      <vt:lpstr>'Apeluri PR SE anul 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Burila</dc:creator>
  <cp:lastModifiedBy>Vali</cp:lastModifiedBy>
  <cp:lastPrinted>2025-01-28T12:52:21Z</cp:lastPrinted>
  <dcterms:created xsi:type="dcterms:W3CDTF">2022-11-16T11:13:12Z</dcterms:created>
  <dcterms:modified xsi:type="dcterms:W3CDTF">2025-01-28T12:52:40Z</dcterms:modified>
</cp:coreProperties>
</file>